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315" windowHeight="10170" tabRatio="830" activeTab="2"/>
  </bookViews>
  <sheets>
    <sheet name="KİŞİ BİLGİ" sheetId="1" r:id="rId1"/>
    <sheet name="NAKİT" sheetId="5" r:id="rId2"/>
    <sheet name="BORDRO" sheetId="3" r:id="rId3"/>
    <sheet name="SSK KESİNTİ" sheetId="14" r:id="rId4"/>
    <sheet name="BANKA LİSTESİ" sheetId="6" r:id="rId5"/>
    <sheet name="A.G.İ." sheetId="7" r:id="rId6"/>
    <sheet name="İCRA" sheetId="10" r:id="rId7"/>
    <sheet name="A.G.İ.TABLO" sheetId="13" r:id="rId8"/>
  </sheets>
  <definedNames>
    <definedName name="_xlnm._FilterDatabase" localSheetId="0" hidden="1">'KİŞİ BİLGİ'!$A$13:$K$23</definedName>
    <definedName name="_xlnm.Print_Area" localSheetId="2">BORDRO!$A$1:$V$17</definedName>
  </definedNames>
  <calcPr calcId="124519"/>
</workbook>
</file>

<file path=xl/calcChain.xml><?xml version="1.0" encoding="utf-8"?>
<calcChain xmlns="http://schemas.openxmlformats.org/spreadsheetml/2006/main">
  <c r="C10" i="14"/>
  <c r="D15" i="5"/>
  <c r="E15"/>
  <c r="F15"/>
  <c r="G15"/>
  <c r="C15"/>
  <c r="D3" i="6"/>
  <c r="D2"/>
  <c r="E7"/>
  <c r="E8"/>
  <c r="E9"/>
  <c r="E10"/>
  <c r="E11"/>
  <c r="E12"/>
  <c r="E13"/>
  <c r="E14"/>
  <c r="E15"/>
  <c r="E6"/>
  <c r="B9" i="7"/>
  <c r="B10"/>
  <c r="B11"/>
  <c r="B12"/>
  <c r="B13"/>
  <c r="B14"/>
  <c r="B15"/>
  <c r="B16"/>
  <c r="B17"/>
  <c r="B8"/>
  <c r="C8"/>
  <c r="F6" i="6"/>
  <c r="D6"/>
  <c r="C6"/>
  <c r="B6"/>
  <c r="G6" i="3"/>
  <c r="F6" s="1"/>
  <c r="E6"/>
  <c r="D6"/>
  <c r="C6"/>
  <c r="D12" i="14" s="1"/>
  <c r="B6" i="3"/>
  <c r="C12" i="14" s="1"/>
  <c r="B7" i="6"/>
  <c r="C7"/>
  <c r="D7"/>
  <c r="F7"/>
  <c r="B8"/>
  <c r="C8"/>
  <c r="D8"/>
  <c r="F8"/>
  <c r="B9"/>
  <c r="C9"/>
  <c r="D9"/>
  <c r="F9"/>
  <c r="B10"/>
  <c r="C10"/>
  <c r="D10"/>
  <c r="F10"/>
  <c r="B11"/>
  <c r="C11"/>
  <c r="D11"/>
  <c r="F11"/>
  <c r="B12"/>
  <c r="C12"/>
  <c r="D12"/>
  <c r="F12"/>
  <c r="B13"/>
  <c r="C13"/>
  <c r="D13"/>
  <c r="F13"/>
  <c r="B14"/>
  <c r="C14"/>
  <c r="D14"/>
  <c r="F14"/>
  <c r="B15"/>
  <c r="C15"/>
  <c r="D15"/>
  <c r="F15"/>
  <c r="A8" i="3"/>
  <c r="B14" i="14" s="1"/>
  <c r="G7" i="3"/>
  <c r="H7" s="1"/>
  <c r="E7"/>
  <c r="D7"/>
  <c r="C7"/>
  <c r="D13" i="14"/>
  <c r="B7" i="3"/>
  <c r="C13" i="14"/>
  <c r="A6" i="3"/>
  <c r="B12" i="14"/>
  <c r="A7" i="3"/>
  <c r="B13" i="14"/>
  <c r="D9" i="7"/>
  <c r="E9"/>
  <c r="O7" i="3" s="1"/>
  <c r="D10" i="7"/>
  <c r="E10" s="1"/>
  <c r="O8" i="3" s="1"/>
  <c r="D11" i="7"/>
  <c r="E11"/>
  <c r="O9" i="3" s="1"/>
  <c r="D12" i="7"/>
  <c r="E12" s="1"/>
  <c r="O10" i="3" s="1"/>
  <c r="D13" i="7"/>
  <c r="E13"/>
  <c r="O11" i="3" s="1"/>
  <c r="D14" i="7"/>
  <c r="E14" s="1"/>
  <c r="O12" i="3" s="1"/>
  <c r="D15" i="7"/>
  <c r="E15"/>
  <c r="O13" i="3" s="1"/>
  <c r="D16" i="7"/>
  <c r="E16" s="1"/>
  <c r="O14" i="3" s="1"/>
  <c r="D17" i="7"/>
  <c r="E17"/>
  <c r="O15" i="3" s="1"/>
  <c r="D8" i="7"/>
  <c r="E8" s="1"/>
  <c r="O6" i="3" s="1"/>
  <c r="C9" i="7"/>
  <c r="C10"/>
  <c r="C11"/>
  <c r="C12"/>
  <c r="C13"/>
  <c r="C14"/>
  <c r="C15"/>
  <c r="C16"/>
  <c r="C17"/>
  <c r="G9" i="3"/>
  <c r="H9" s="1"/>
  <c r="G10"/>
  <c r="H10" s="1"/>
  <c r="G11"/>
  <c r="H11" s="1"/>
  <c r="G12"/>
  <c r="H12"/>
  <c r="S12" s="1"/>
  <c r="G13"/>
  <c r="H13"/>
  <c r="I13" s="1"/>
  <c r="G14"/>
  <c r="H14"/>
  <c r="I14" s="1"/>
  <c r="G15"/>
  <c r="H15"/>
  <c r="S15" s="1"/>
  <c r="G8"/>
  <c r="H8" s="1"/>
  <c r="C9"/>
  <c r="D15" i="14"/>
  <c r="C10" i="3"/>
  <c r="D16" i="14"/>
  <c r="C11" i="3"/>
  <c r="D17" i="14"/>
  <c r="C12" i="3"/>
  <c r="D18" i="14"/>
  <c r="C13" i="3"/>
  <c r="D19" i="14"/>
  <c r="C14" i="3"/>
  <c r="D20" i="14"/>
  <c r="C15" i="3"/>
  <c r="D21" i="14"/>
  <c r="C8" i="3"/>
  <c r="D14" i="14"/>
  <c r="B9" i="3"/>
  <c r="C15" i="14"/>
  <c r="B10" i="3"/>
  <c r="C16" i="14"/>
  <c r="B11" i="3"/>
  <c r="C17" i="14"/>
  <c r="B12" i="3"/>
  <c r="C18" i="14"/>
  <c r="B13" i="3"/>
  <c r="C19" i="14"/>
  <c r="B14" i="3"/>
  <c r="C20" i="14"/>
  <c r="B15" i="3"/>
  <c r="C21" i="14"/>
  <c r="B8" i="3"/>
  <c r="C14" i="14"/>
  <c r="A9" i="3"/>
  <c r="B15" i="14"/>
  <c r="A10" i="3"/>
  <c r="B16" i="14"/>
  <c r="A11" i="3"/>
  <c r="B17" i="14"/>
  <c r="A12" i="3"/>
  <c r="B18" i="14"/>
  <c r="A13" i="3"/>
  <c r="B19" i="14"/>
  <c r="A14" i="3"/>
  <c r="B20" i="14"/>
  <c r="A15" i="3"/>
  <c r="B21" i="14"/>
  <c r="D3" i="10"/>
  <c r="I6" i="13"/>
  <c r="F7" s="1"/>
  <c r="O11" s="1"/>
  <c r="C2" i="10"/>
  <c r="F5" i="7"/>
  <c r="D4" i="6"/>
  <c r="C8" i="14"/>
  <c r="F3" i="3"/>
  <c r="F3" i="7"/>
  <c r="F4"/>
  <c r="C2" i="3"/>
  <c r="C3"/>
  <c r="E2" i="7"/>
  <c r="H4" i="6"/>
  <c r="D9" i="14"/>
  <c r="V2" i="3"/>
  <c r="C3" i="10"/>
  <c r="D2" i="7"/>
  <c r="H2" i="6"/>
  <c r="C9" i="14"/>
  <c r="U2" i="3"/>
  <c r="E8"/>
  <c r="E9"/>
  <c r="E10"/>
  <c r="E11"/>
  <c r="E12"/>
  <c r="E13"/>
  <c r="E14"/>
  <c r="E15"/>
  <c r="D8"/>
  <c r="D9"/>
  <c r="D10"/>
  <c r="D11"/>
  <c r="D12"/>
  <c r="D13"/>
  <c r="D14"/>
  <c r="D15"/>
  <c r="T16"/>
  <c r="R58" i="5"/>
  <c r="I2" i="7"/>
  <c r="I3"/>
  <c r="I4"/>
  <c r="I5"/>
  <c r="I6"/>
  <c r="I7"/>
  <c r="I8"/>
  <c r="I9"/>
  <c r="I10"/>
  <c r="I11"/>
  <c r="I12"/>
  <c r="W6" i="3"/>
  <c r="W7"/>
  <c r="W8"/>
  <c r="W9"/>
  <c r="W10"/>
  <c r="W11"/>
  <c r="W12"/>
  <c r="W13"/>
  <c r="W14"/>
  <c r="W15"/>
  <c r="M6" i="5"/>
  <c r="S47" s="1"/>
  <c r="F15" i="3"/>
  <c r="F12"/>
  <c r="F5" i="13"/>
  <c r="O9" s="1"/>
  <c r="F4"/>
  <c r="O3" s="1"/>
  <c r="E10"/>
  <c r="E14"/>
  <c r="E12"/>
  <c r="E9"/>
  <c r="E13"/>
  <c r="F10"/>
  <c r="F14" i="3"/>
  <c r="G16"/>
  <c r="F13"/>
  <c r="F11"/>
  <c r="S13"/>
  <c r="I12"/>
  <c r="L12" s="1"/>
  <c r="F8"/>
  <c r="K13"/>
  <c r="K14"/>
  <c r="N14" s="1"/>
  <c r="Q14" s="1"/>
  <c r="F7"/>
  <c r="F9" i="13"/>
  <c r="O13" s="1"/>
  <c r="E7"/>
  <c r="O7" s="1"/>
  <c r="M14" i="3"/>
  <c r="F20" i="14" s="1"/>
  <c r="E18"/>
  <c r="M13" i="3"/>
  <c r="F19" i="14" s="1"/>
  <c r="N13" i="3"/>
  <c r="Q13" s="1"/>
  <c r="J12"/>
  <c r="X13" l="1"/>
  <c r="J9" i="7"/>
  <c r="L14" i="3"/>
  <c r="J14"/>
  <c r="E20" i="14"/>
  <c r="G20" s="1"/>
  <c r="E19"/>
  <c r="G19" s="1"/>
  <c r="L13" i="3"/>
  <c r="S11"/>
  <c r="K11"/>
  <c r="I11"/>
  <c r="J11" s="1"/>
  <c r="K9"/>
  <c r="S9"/>
  <c r="I9"/>
  <c r="J9" s="1"/>
  <c r="O16"/>
  <c r="P13"/>
  <c r="F15" i="7" s="1"/>
  <c r="J7"/>
  <c r="X11" i="3"/>
  <c r="X7"/>
  <c r="J3" i="7"/>
  <c r="J11"/>
  <c r="X15" i="3"/>
  <c r="I8"/>
  <c r="J8"/>
  <c r="K8"/>
  <c r="S8"/>
  <c r="K10"/>
  <c r="S10"/>
  <c r="I10"/>
  <c r="J10"/>
  <c r="S7"/>
  <c r="I7"/>
  <c r="K7"/>
  <c r="R13"/>
  <c r="P14"/>
  <c r="F16" i="7" s="1"/>
  <c r="E8" i="13"/>
  <c r="O8" s="1"/>
  <c r="F8"/>
  <c r="O12" s="1"/>
  <c r="J12" i="7" s="1"/>
  <c r="K12" i="3"/>
  <c r="S14"/>
  <c r="K15"/>
  <c r="J13"/>
  <c r="I15"/>
  <c r="F9"/>
  <c r="F16" s="1"/>
  <c r="D4" i="13"/>
  <c r="O2" s="1"/>
  <c r="E4"/>
  <c r="O4" s="1"/>
  <c r="E11"/>
  <c r="F6"/>
  <c r="O10" s="1"/>
  <c r="E6"/>
  <c r="O6" s="1"/>
  <c r="F11"/>
  <c r="F13"/>
  <c r="F12"/>
  <c r="F10" i="3"/>
  <c r="E5" i="13"/>
  <c r="O5" s="1"/>
  <c r="H6" i="3"/>
  <c r="F14" i="13"/>
  <c r="X9" i="3" l="1"/>
  <c r="J5" i="7"/>
  <c r="J10"/>
  <c r="X14" i="3"/>
  <c r="X8"/>
  <c r="J4" i="7"/>
  <c r="L7" i="3"/>
  <c r="E13" i="14"/>
  <c r="E16"/>
  <c r="L10" i="3"/>
  <c r="M10"/>
  <c r="F16" i="14" s="1"/>
  <c r="N10" i="3"/>
  <c r="Q10" s="1"/>
  <c r="M8"/>
  <c r="F14" i="14" s="1"/>
  <c r="N8" i="3"/>
  <c r="Q8" s="1"/>
  <c r="E14" i="14"/>
  <c r="G14" s="1"/>
  <c r="L8" i="3"/>
  <c r="M11"/>
  <c r="F17" i="14" s="1"/>
  <c r="J7" i="3"/>
  <c r="U13"/>
  <c r="V13" s="1"/>
  <c r="G13" i="6" s="1"/>
  <c r="H13" s="1"/>
  <c r="I6" i="3"/>
  <c r="K6"/>
  <c r="H16"/>
  <c r="S6"/>
  <c r="S16" s="1"/>
  <c r="R21" i="5" s="1"/>
  <c r="J6" i="3"/>
  <c r="X10"/>
  <c r="J6" i="7"/>
  <c r="J2"/>
  <c r="X6" i="3"/>
  <c r="L15"/>
  <c r="E21" i="14"/>
  <c r="J15" i="3"/>
  <c r="M15"/>
  <c r="F21" i="14" s="1"/>
  <c r="N15" i="3"/>
  <c r="Q15" s="1"/>
  <c r="M12"/>
  <c r="N12"/>
  <c r="Q12" s="1"/>
  <c r="X12"/>
  <c r="J8" i="7"/>
  <c r="M7" i="3"/>
  <c r="F13" i="14" s="1"/>
  <c r="E15"/>
  <c r="L9" i="3"/>
  <c r="M9"/>
  <c r="F15" i="14" s="1"/>
  <c r="N9" i="3"/>
  <c r="Q9" s="1"/>
  <c r="E17" i="14"/>
  <c r="G17" s="1"/>
  <c r="L11" i="3"/>
  <c r="R14"/>
  <c r="U14" s="1"/>
  <c r="V14" s="1"/>
  <c r="G14" i="6" s="1"/>
  <c r="H14" s="1"/>
  <c r="F18" i="14" l="1"/>
  <c r="G18" s="1"/>
  <c r="G8"/>
  <c r="R54" i="5"/>
  <c r="Q15"/>
  <c r="L6" i="3"/>
  <c r="E12" i="14"/>
  <c r="I16" i="3"/>
  <c r="Q16" i="5" s="1"/>
  <c r="G15" i="14"/>
  <c r="N7" i="3"/>
  <c r="Q7" s="1"/>
  <c r="G21" i="14"/>
  <c r="J16" i="3"/>
  <c r="N11"/>
  <c r="Q11" s="1"/>
  <c r="G16" i="14"/>
  <c r="P9" i="3"/>
  <c r="F11" i="7" s="1"/>
  <c r="P12" i="3"/>
  <c r="F14" i="7" s="1"/>
  <c r="P15" i="3"/>
  <c r="F17" i="7" s="1"/>
  <c r="M6" i="3"/>
  <c r="N6" s="1"/>
  <c r="K16"/>
  <c r="R8"/>
  <c r="P8"/>
  <c r="F10" i="7" s="1"/>
  <c r="R10" i="3"/>
  <c r="P10"/>
  <c r="F12" i="7" s="1"/>
  <c r="U8" i="3"/>
  <c r="V8" s="1"/>
  <c r="G8" i="6" s="1"/>
  <c r="H8" s="1"/>
  <c r="U10" i="3"/>
  <c r="V10" s="1"/>
  <c r="G10" i="6" s="1"/>
  <c r="H10" s="1"/>
  <c r="G13" i="14"/>
  <c r="N16" i="3" l="1"/>
  <c r="Q6"/>
  <c r="P11"/>
  <c r="F13" i="7" s="1"/>
  <c r="E22" i="14"/>
  <c r="D50" i="5"/>
  <c r="M16" i="3"/>
  <c r="R24" i="5" s="1"/>
  <c r="F12" i="14"/>
  <c r="F22" s="1"/>
  <c r="P7" i="3"/>
  <c r="F9" i="7" s="1"/>
  <c r="L16" i="3"/>
  <c r="R55" i="5"/>
  <c r="R57"/>
  <c r="R15" i="3"/>
  <c r="U15" s="1"/>
  <c r="V15" s="1"/>
  <c r="G15" i="6" s="1"/>
  <c r="H15" s="1"/>
  <c r="R12" i="3"/>
  <c r="U12" s="1"/>
  <c r="V12" s="1"/>
  <c r="G12" i="6" s="1"/>
  <c r="H12" s="1"/>
  <c r="R9" i="3"/>
  <c r="U9" s="1"/>
  <c r="V9" s="1"/>
  <c r="G9" i="6" s="1"/>
  <c r="H9" s="1"/>
  <c r="R59" i="5" l="1"/>
  <c r="R7" i="3"/>
  <c r="U7" s="1"/>
  <c r="V7" s="1"/>
  <c r="G7" i="6" s="1"/>
  <c r="H7" s="1"/>
  <c r="G12" i="14"/>
  <c r="G22" s="1"/>
  <c r="G9" s="1"/>
  <c r="R11" i="3"/>
  <c r="U11" s="1"/>
  <c r="V11" s="1"/>
  <c r="G11" i="6" s="1"/>
  <c r="H11" s="1"/>
  <c r="P3" i="3"/>
  <c r="M18" s="1"/>
  <c r="R25" i="5"/>
  <c r="Q16" i="3"/>
  <c r="R20" i="5" s="1"/>
  <c r="P6" i="3"/>
  <c r="L50" i="5" l="1"/>
  <c r="P16" i="3"/>
  <c r="Q17" i="5" s="1"/>
  <c r="F8" i="7"/>
  <c r="F18" s="1"/>
  <c r="R6" i="3"/>
  <c r="R16" l="1"/>
  <c r="U6"/>
  <c r="H50" i="5"/>
  <c r="O50" s="1"/>
  <c r="Q43"/>
  <c r="U16" i="3" l="1"/>
  <c r="V6"/>
  <c r="G6" i="6" l="1"/>
  <c r="V16" i="3"/>
  <c r="R28" i="5" s="1"/>
  <c r="R43" s="1"/>
  <c r="S43" s="1"/>
  <c r="H6" i="6" l="1"/>
  <c r="H16" s="1"/>
  <c r="G16"/>
</calcChain>
</file>

<file path=xl/comments1.xml><?xml version="1.0" encoding="utf-8"?>
<comments xmlns="http://schemas.openxmlformats.org/spreadsheetml/2006/main">
  <authors>
    <author>Nuri</author>
  </authors>
  <commentList>
    <comment ref="E13" authorId="0">
      <text>
        <r>
          <rPr>
            <sz val="9"/>
            <color indexed="81"/>
            <rFont val="Tahoma"/>
            <family val="2"/>
            <charset val="162"/>
          </rPr>
          <t>AGİ TABLOSUNDAKİ KIRMIZI KISIMDAKİ BİLGİLER KULLANILACAK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9" authorId="0">
      <text>
        <r>
          <rPr>
            <sz val="9"/>
            <color indexed="81"/>
            <rFont val="Tahoma"/>
            <family val="2"/>
            <charset val="162"/>
          </rPr>
          <t xml:space="preserve">eklemek için +(eklenecek sayı)
çıkarmak için -(çıkarılacak sayı)
şeklinde yazılmalıdır
</t>
        </r>
      </text>
    </comment>
  </commentList>
</comments>
</file>

<file path=xl/sharedStrings.xml><?xml version="1.0" encoding="utf-8"?>
<sst xmlns="http://schemas.openxmlformats.org/spreadsheetml/2006/main" count="230" uniqueCount="192">
  <si>
    <t>ADI SOYADI</t>
  </si>
  <si>
    <t>T.C. KİMLİK NO</t>
  </si>
  <si>
    <t>BRANŞI</t>
  </si>
  <si>
    <t>HESAP NO</t>
  </si>
  <si>
    <t>IBAN NO</t>
  </si>
  <si>
    <t>GÖREV YERİ</t>
  </si>
  <si>
    <t>DERS
SAATİ</t>
  </si>
  <si>
    <t>SIRA
NO</t>
  </si>
  <si>
    <t>IBAN KODU</t>
  </si>
  <si>
    <t>T.C.KİMLİK NO</t>
  </si>
  <si>
    <t>GÜN</t>
  </si>
  <si>
    <t>SAAT</t>
  </si>
  <si>
    <t>PEK
TUTARI</t>
  </si>
  <si>
    <t>TAHAKKUK
TUTARI</t>
  </si>
  <si>
    <t>SSK
MATRAHI</t>
  </si>
  <si>
    <t>SSK KESİNTİ</t>
  </si>
  <si>
    <t>DEVLET</t>
  </si>
  <si>
    <t>KİŞİ</t>
  </si>
  <si>
    <t>VERGİ
MATRAHI</t>
  </si>
  <si>
    <t>GELİR
VERGİSİ</t>
  </si>
  <si>
    <t>KESİNTİ
TOPLAMI</t>
  </si>
  <si>
    <t>NET ELE
GEÇEN</t>
  </si>
  <si>
    <t>KURUM ADI</t>
  </si>
  <si>
    <t>MAAŞ KATSAYISI</t>
  </si>
  <si>
    <t>GÜNLÜK BRÜT ÜCRET</t>
  </si>
  <si>
    <t>SSK
DEV.KAT.</t>
  </si>
  <si>
    <t>TOPLAM</t>
  </si>
  <si>
    <t>BÜTÇE AYI / YILI</t>
  </si>
  <si>
    <t>HESAP
NO</t>
  </si>
  <si>
    <t>KURUMSAL
KOD</t>
  </si>
  <si>
    <t>FONKSİYONEL
KOD</t>
  </si>
  <si>
    <t>FİNANS
KODU</t>
  </si>
  <si>
    <t>EKONOMİK
AYRINTI KODU</t>
  </si>
  <si>
    <t>TUTAR</t>
  </si>
  <si>
    <t>BORÇ</t>
  </si>
  <si>
    <t>ALACAK</t>
  </si>
  <si>
    <t>HESAP
AYRINTI ADI</t>
  </si>
  <si>
    <t>BİRİM ADI</t>
  </si>
  <si>
    <t>VERGİ KİMLİK NO</t>
  </si>
  <si>
    <t>VERGİ DAİRESİ</t>
  </si>
  <si>
    <t>BANKA ŞUBE NO</t>
  </si>
  <si>
    <t>BANKA ŞUBE ADI</t>
  </si>
  <si>
    <t>KURUM 
BİRİM KODU</t>
  </si>
  <si>
    <t>SAYMANLIK
ADI / KODU</t>
  </si>
  <si>
    <t>İLGİLİNİN</t>
  </si>
  <si>
    <t>YEVMİYENİN</t>
  </si>
  <si>
    <t>TARİHİ</t>
  </si>
  <si>
    <t>NOSU</t>
  </si>
  <si>
    <t>KURUM SSK SİCİL NO</t>
  </si>
  <si>
    <t>BÜTÇE YILI</t>
  </si>
  <si>
    <t>ÖDEME EMRİ</t>
  </si>
  <si>
    <t>GELİR VERGİSİ</t>
  </si>
  <si>
    <t>DAMGA VERGİSİ</t>
  </si>
  <si>
    <t xml:space="preserve">YUKARIDA YAZILI </t>
  </si>
  <si>
    <t>TAHAKKUK ETTİRİLMİŞTİR. ÖDENMESİ / MAHSUBU GEREKİR.</t>
  </si>
  <si>
    <t>ÖDEME EMRİ
BELGESİ NO</t>
  </si>
  <si>
    <t>TAHAKKUK
EDEN</t>
  </si>
  <si>
    <t>ASGARİ GEÇİM
İNDİRİMİ</t>
  </si>
  <si>
    <t>ÖDENMESİ
GEREKEN</t>
  </si>
  <si>
    <t>ÇEK/GÖNDERME
EMRİ NO.</t>
  </si>
  <si>
    <t>TETKİK EDEN</t>
  </si>
  <si>
    <t>MEMUR</t>
  </si>
  <si>
    <t>ŞEF</t>
  </si>
  <si>
    <t>MÜDÜR YRD.</t>
  </si>
  <si>
    <t>ÖDEMEYE ESAS BELGENİN</t>
  </si>
  <si>
    <t>TÜRÜ</t>
  </si>
  <si>
    <t>NO SU</t>
  </si>
  <si>
    <t>TUTARI</t>
  </si>
  <si>
    <t>BANKA LİSTESİ</t>
  </si>
  <si>
    <t>GERÇEKLEŞTİRME</t>
  </si>
  <si>
    <t>YETKİLİSİ</t>
  </si>
  <si>
    <t>ŞUBE MÜDÜRÜ</t>
  </si>
  <si>
    <t>NET ELE 
GEÇEN</t>
  </si>
  <si>
    <t>MAAŞ
TUTARI</t>
  </si>
  <si>
    <t>BANKA / ŞUBE ADI</t>
  </si>
  <si>
    <t>ASGARİ GEÇİM İNDİRİMİNE ESAS AYLIK BRÜT TUTAR</t>
  </si>
  <si>
    <t>ASGARİ GEÇİM İNDİRİMİNE ESAS YILLIK BRÜT TUTAR</t>
  </si>
  <si>
    <t>T.C. Kimlik No</t>
  </si>
  <si>
    <t>ÖDEME YAPILACAK 
İCRA DAİRESİ</t>
  </si>
  <si>
    <t>ÖNCEKİ AYDAN 
KALAN TOPLAM 
İCRA BORCU</t>
  </si>
  <si>
    <t>KESİLEN 
İCRA</t>
  </si>
  <si>
    <t>KALAN 
İCRA TUTARI</t>
  </si>
  <si>
    <t>KESİNTİ 
DÖNEMİ</t>
  </si>
  <si>
    <t>ÜCRETLİ ÖĞRETMEN İCRA KESİNTİ LİSTESİ</t>
  </si>
  <si>
    <t>S.N.</t>
  </si>
  <si>
    <t>KESİNTİ TOPLAMI</t>
  </si>
  <si>
    <t>ÖDEME YAPILACAK
DOSYA NUMARASI</t>
  </si>
  <si>
    <t>NAFAKA</t>
  </si>
  <si>
    <t>İCRA
NAFAKA</t>
  </si>
  <si>
    <t>İCRA</t>
  </si>
  <si>
    <t>S.N</t>
  </si>
  <si>
    <t>S.NO</t>
  </si>
  <si>
    <t>T.C NO</t>
  </si>
  <si>
    <t>BRANŞ</t>
  </si>
  <si>
    <t>GÖREVLENDİRİLDİĞİ OKUL</t>
  </si>
  <si>
    <t>BAŞLAMA TARİHİ</t>
  </si>
  <si>
    <t>AYRILMA TARİHİ</t>
  </si>
  <si>
    <t xml:space="preserve">Asgari Ücrete göre, 1 Günlük Gv.den İndirilecek, 1 Günlük Asgari Geçim İndirimi Tutarları                                             </t>
  </si>
  <si>
    <t>B / Bekar</t>
  </si>
  <si>
    <t>1.E / Evli -- 2. E / Eşi Çalışıyor</t>
  </si>
  <si>
    <t xml:space="preserve">H / E şi çalışmıyor </t>
  </si>
  <si>
    <t>Rakam Çoçuk Sayısı</t>
  </si>
  <si>
    <t>Ödenecek Aylık Tutar</t>
  </si>
  <si>
    <t>16 Yaşından Büyük İşçi için</t>
  </si>
  <si>
    <t>Asgari Geçim İndirimi Parametreleri</t>
  </si>
  <si>
    <t>B</t>
  </si>
  <si>
    <t>Bekar</t>
  </si>
  <si>
    <t>Eş Dahil</t>
  </si>
  <si>
    <t>Eş Hariç</t>
  </si>
  <si>
    <t>16 Yaşından Büyük İşçilerde</t>
  </si>
  <si>
    <r>
      <t xml:space="preserve">SABİTLER </t>
    </r>
    <r>
      <rPr>
        <b/>
        <sz val="9"/>
        <color indexed="16"/>
        <rFont val="Arial Tur"/>
        <charset val="162"/>
      </rPr>
      <t>(Gerektiğinde Değiştirilecektir)</t>
    </r>
  </si>
  <si>
    <t>EE</t>
  </si>
  <si>
    <t>Çocuk Sayısı</t>
  </si>
  <si>
    <t>EH</t>
  </si>
  <si>
    <t>EH1</t>
  </si>
  <si>
    <t>Asgari Ücret</t>
  </si>
  <si>
    <t>EH2</t>
  </si>
  <si>
    <t>GVK.nun 103.Maddesindeki 1.Dilim Oranı</t>
  </si>
  <si>
    <t>EH3</t>
  </si>
  <si>
    <t>Kendisi için Asgari Geçim Oranı</t>
  </si>
  <si>
    <t>EH4</t>
  </si>
  <si>
    <t xml:space="preserve">Bir Eş (Çalışmayan ve herhangibir geliri bulunmayan) için Asgari Geçim Oranı </t>
  </si>
  <si>
    <t>EE1</t>
  </si>
  <si>
    <t>İlk İki Çocuk için Asgari Geçim Oranı (Herbiri için ayrı ayrı)</t>
  </si>
  <si>
    <t>EE2</t>
  </si>
  <si>
    <t>EE3</t>
  </si>
  <si>
    <t>EE4</t>
  </si>
  <si>
    <t>Asgari Ücret Bürüt x 12 Ay x = Kişinin Asgari Geçim İndirim Oranı (Bekar %50) = x Vergi Dilimi (%15) = / 12</t>
  </si>
  <si>
    <t xml:space="preserve"> </t>
  </si>
  <si>
    <t>MEDENİ HALİ</t>
  </si>
  <si>
    <t>AYLIK</t>
  </si>
  <si>
    <t>A.G.İ</t>
  </si>
  <si>
    <t>İND.</t>
  </si>
  <si>
    <t>İNDİRİLECEK ASGARİ GEÇİM İND.
GEÇİM İNDİRİMİ
TUTARI</t>
  </si>
  <si>
    <t>ASGARİ GEÇİM
İNDİRİMİNE ESAS
AYLIK TUTAR</t>
  </si>
  <si>
    <t>MEDENİ
HALİ</t>
  </si>
  <si>
    <t>ASGARİ GEÇİM İNDİRİMİ TABLOSU</t>
  </si>
  <si>
    <t>AİT OLDUĞU AY/YIL</t>
  </si>
  <si>
    <t>BÜNYESİNDE ÇALIŞAN SİGORTALILAR LİSTESİ</t>
  </si>
  <si>
    <t>DAİRESİ</t>
  </si>
  <si>
    <t>DÖNEMİ</t>
  </si>
  <si>
    <t>İŞYERİ SSK NO</t>
  </si>
  <si>
    <t>SİGORTA NO</t>
  </si>
  <si>
    <t>TOPLAM SSK
KESİNTİSİ</t>
  </si>
  <si>
    <t>Oran</t>
  </si>
  <si>
    <t>BANKA HESAP NO</t>
  </si>
  <si>
    <t>BAŞLAMA 
TARİHİ</t>
  </si>
  <si>
    <t>AYRILMA
TARİHİ</t>
  </si>
  <si>
    <t>BANKA 
KODU</t>
  </si>
  <si>
    <t>DAMGA</t>
  </si>
  <si>
    <t>SSK KESİNTİ İCMALİ</t>
  </si>
  <si>
    <t>AİT OLDUĞU
 AY/YIL</t>
  </si>
  <si>
    <t>Memur Maaş Katsayısı</t>
  </si>
  <si>
    <t>ASGARİ ÜCRET</t>
  </si>
  <si>
    <t>KURUM HESAP NO</t>
  </si>
  <si>
    <t>BANKA 
ŞUBE KODU</t>
  </si>
  <si>
    <t>PRİME ESAS
KAZANÇ TOPLAMI</t>
  </si>
  <si>
    <t>SSK KESİNTİ
TOPLAMI</t>
  </si>
  <si>
    <t>ÖDENECEK</t>
  </si>
  <si>
    <t>GELİR
VERGİ</t>
  </si>
  <si>
    <t>ÜCRETLİ EMEKLİ ÖĞRETMEN MAAŞ BORDROSU</t>
  </si>
  <si>
    <t>İŞVEREN SSK KESİNTİSİ %24,5</t>
  </si>
  <si>
    <t>KİŞİ SSK KESİNTİSİ %7,5
   MİKTARI</t>
  </si>
  <si>
    <t xml:space="preserve">  ÜCRETLİ ÖĞRETMEN LİSTESİ(EMEKLİ)</t>
  </si>
  <si>
    <t>NAKİT TALEP VE TAH.</t>
  </si>
  <si>
    <t>3. Çocuk</t>
  </si>
  <si>
    <t>4. Çocuk ve üzeri</t>
  </si>
  <si>
    <t>EE5</t>
  </si>
  <si>
    <t>BEKAR</t>
  </si>
  <si>
    <t>EVLİ EŞİ ÇALIŞAN</t>
  </si>
  <si>
    <t>EVLİ EŞİ ÇALIŞMAYAN</t>
  </si>
  <si>
    <t>EVLİ EŞİ ÇALIŞMAYAN 1 ÇOCUK</t>
  </si>
  <si>
    <t>EVLİ EŞİ ÇALIŞMAYAN 2 ÇOCUK</t>
  </si>
  <si>
    <t>EVLİ EŞİ ÇALIŞMAYAN 3 ÇOCUK</t>
  </si>
  <si>
    <t>EVLİ EŞİ ÇALIŞMAYAN 4 ÇOCUK</t>
  </si>
  <si>
    <t>EVLİ EŞİ ÇALIŞAN 1 ÇOCUK</t>
  </si>
  <si>
    <t>EVLİ EŞİ ÇALIŞAN 2 ÇOCUK</t>
  </si>
  <si>
    <t>EVLİ EŞİ ÇALIŞAN 3 ÇOCUK</t>
  </si>
  <si>
    <t>EVLİ EŞİ ÇALIŞAN 4 ÇOCUK</t>
  </si>
  <si>
    <t>EVLİ EŞİ ÇALIŞAN 5 ÇOCUK</t>
  </si>
  <si>
    <t>……………………………………….. MÜDÜRLÜĞÜ</t>
  </si>
  <si>
    <t>HAZİRAN</t>
  </si>
  <si>
    <t>DİĞER GEÇİCİ PER. YAP ÖDEMELER</t>
  </si>
  <si>
    <t>SOSYAL GÜVENLİK PRİMİ ÖDEMELERİ</t>
  </si>
  <si>
    <t>ÜCRETLERDE VERGİ İNDİRİMİ</t>
  </si>
  <si>
    <t>MALÜLLÜK, YAŞLILIK VE EMEKLİLİK PRİMİ (İŞTİRAKÇI)</t>
  </si>
  <si>
    <t>GENEL SAĞLIK SİGORTASI PİRİMİ (İŞTİRAKÇI-İŞÇİ)</t>
  </si>
  <si>
    <t>zczc</t>
  </si>
  <si>
    <t>zzzzzzzz</t>
  </si>
  <si>
    <t>zzzzzzzzzz</t>
  </si>
  <si>
    <t>SGK TOPLAM</t>
  </si>
  <si>
    <t>FARK KISMI</t>
  </si>
</sst>
</file>

<file path=xl/styles.xml><?xml version="1.0" encoding="utf-8"?>
<styleSheet xmlns="http://schemas.openxmlformats.org/spreadsheetml/2006/main">
  <numFmts count="2">
    <numFmt numFmtId="43" formatCode="_-* #,##0.00\ _T_L_-;\-* #,##0.00\ _T_L_-;_-* &quot;-&quot;??\ _T_L_-;_-@_-"/>
    <numFmt numFmtId="164" formatCode="_-* #,##0.00\ _Y_T_L_-;\-* #,##0.00\ _Y_T_L_-;_-* &quot;-&quot;??\ _Y_T_L_-;_-@_-"/>
  </numFmts>
  <fonts count="5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sz val="7"/>
      <name val="Arial Tur"/>
      <charset val="162"/>
    </font>
    <font>
      <b/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 Tur"/>
      <family val="2"/>
      <charset val="162"/>
    </font>
    <font>
      <sz val="10"/>
      <color indexed="9"/>
      <name val="Arial Tur"/>
      <charset val="162"/>
    </font>
    <font>
      <b/>
      <i/>
      <sz val="12"/>
      <color indexed="14"/>
      <name val="Arial Tur"/>
      <charset val="162"/>
    </font>
    <font>
      <b/>
      <i/>
      <sz val="14"/>
      <color indexed="16"/>
      <name val="Arial Tur"/>
      <charset val="162"/>
    </font>
    <font>
      <sz val="15"/>
      <name val="Arial Tur"/>
      <charset val="162"/>
    </font>
    <font>
      <sz val="11"/>
      <name val="Times New Roman"/>
      <family val="1"/>
    </font>
    <font>
      <b/>
      <sz val="11"/>
      <name val="Arial Tur"/>
      <charset val="162"/>
    </font>
    <font>
      <b/>
      <sz val="9"/>
      <color indexed="16"/>
      <name val="Arial Tur"/>
      <charset val="162"/>
    </font>
    <font>
      <sz val="12"/>
      <name val="Arial Tur"/>
      <family val="2"/>
      <charset val="162"/>
    </font>
    <font>
      <sz val="11"/>
      <name val="Arial Tur"/>
      <family val="2"/>
      <charset val="162"/>
    </font>
    <font>
      <sz val="7.5"/>
      <name val="Arial Tur"/>
      <family val="2"/>
      <charset val="162"/>
    </font>
    <font>
      <b/>
      <sz val="9"/>
      <name val="Arial Tur"/>
      <charset val="162"/>
    </font>
    <font>
      <b/>
      <sz val="16"/>
      <color indexed="12"/>
      <name val="Arial Tur"/>
      <charset val="162"/>
    </font>
    <font>
      <b/>
      <sz val="14"/>
      <color indexed="12"/>
      <name val="Arial Tur"/>
      <charset val="162"/>
    </font>
    <font>
      <sz val="8"/>
      <name val="Century Gothic"/>
      <family val="2"/>
      <charset val="162"/>
    </font>
    <font>
      <sz val="14"/>
      <name val="Arial Tur"/>
      <charset val="162"/>
    </font>
    <font>
      <i/>
      <sz val="8"/>
      <name val="Arial Tur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1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  <font>
      <b/>
      <sz val="12"/>
      <name val="Arial"/>
      <family val="2"/>
      <charset val="162"/>
    </font>
    <font>
      <sz val="12"/>
      <name val="Century Gothic"/>
      <family val="2"/>
      <charset val="162"/>
    </font>
    <font>
      <sz val="11"/>
      <name val="Century Gothic"/>
      <family val="2"/>
      <charset val="162"/>
    </font>
    <font>
      <sz val="10"/>
      <name val="Century Gothic"/>
      <family val="2"/>
      <charset val="162"/>
    </font>
    <font>
      <sz val="9"/>
      <color indexed="81"/>
      <name val="Tahoma"/>
      <family val="2"/>
      <charset val="162"/>
    </font>
    <font>
      <b/>
      <sz val="14"/>
      <name val="Arial"/>
      <family val="2"/>
      <charset val="162"/>
    </font>
    <font>
      <sz val="11"/>
      <color theme="0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7"/>
      <color theme="1"/>
      <name val="Arial Tur"/>
      <charset val="16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1" fillId="18" borderId="8" applyNumberFormat="0" applyFont="0" applyAlignment="0" applyProtection="0"/>
    <xf numFmtId="0" fontId="20" fillId="19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19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14" fontId="2" fillId="0" borderId="16" xfId="0" applyNumberFormat="1" applyFont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39" xfId="0" applyFont="1" applyFill="1" applyBorder="1"/>
    <xf numFmtId="0" fontId="23" fillId="0" borderId="40" xfId="0" applyFont="1" applyFill="1" applyBorder="1"/>
    <xf numFmtId="0" fontId="23" fillId="0" borderId="40" xfId="0" applyFont="1" applyFill="1" applyBorder="1" applyAlignment="1">
      <alignment horizontal="center"/>
    </xf>
    <xf numFmtId="0" fontId="23" fillId="0" borderId="41" xfId="0" applyFont="1" applyFill="1" applyBorder="1"/>
    <xf numFmtId="0" fontId="23" fillId="0" borderId="42" xfId="0" applyFont="1" applyFill="1" applyBorder="1"/>
    <xf numFmtId="0" fontId="23" fillId="0" borderId="43" xfId="0" applyFont="1" applyFill="1" applyBorder="1"/>
    <xf numFmtId="0" fontId="23" fillId="0" borderId="43" xfId="0" applyFont="1" applyFill="1" applyBorder="1" applyAlignment="1">
      <alignment horizontal="center"/>
    </xf>
    <xf numFmtId="0" fontId="23" fillId="0" borderId="44" xfId="0" applyFont="1" applyFill="1" applyBorder="1"/>
    <xf numFmtId="0" fontId="2" fillId="0" borderId="0" xfId="0" applyFont="1" applyFill="1" applyBorder="1" applyAlignment="1"/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0" fontId="2" fillId="0" borderId="0" xfId="0" applyFont="1" applyFill="1"/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25" borderId="47" xfId="0" applyFont="1" applyFill="1" applyBorder="1" applyAlignment="1">
      <alignment horizontal="center" vertical="center" wrapText="1"/>
    </xf>
    <xf numFmtId="0" fontId="1" fillId="26" borderId="48" xfId="0" applyFont="1" applyFill="1" applyBorder="1" applyAlignment="1">
      <alignment horizontal="center" vertical="center" wrapText="1"/>
    </xf>
    <xf numFmtId="0" fontId="1" fillId="26" borderId="4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5" borderId="0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4" fontId="29" fillId="27" borderId="50" xfId="0" applyNumberFormat="1" applyFont="1" applyFill="1" applyBorder="1" applyAlignment="1">
      <alignment vertical="center"/>
    </xf>
    <xf numFmtId="0" fontId="30" fillId="28" borderId="51" xfId="0" applyFont="1" applyFill="1" applyBorder="1" applyAlignment="1">
      <alignment vertical="center" wrapText="1"/>
    </xf>
    <xf numFmtId="0" fontId="30" fillId="28" borderId="12" xfId="0" applyFont="1" applyFill="1" applyBorder="1" applyAlignment="1">
      <alignment vertical="center" wrapText="1"/>
    </xf>
    <xf numFmtId="0" fontId="31" fillId="28" borderId="10" xfId="0" applyNumberFormat="1" applyFont="1" applyFill="1" applyBorder="1" applyAlignment="1">
      <alignment horizontal="center" vertical="center" wrapText="1"/>
    </xf>
    <xf numFmtId="0" fontId="1" fillId="29" borderId="52" xfId="0" applyFont="1" applyFill="1" applyBorder="1" applyAlignment="1">
      <alignment horizontal="left" vertical="center"/>
    </xf>
    <xf numFmtId="0" fontId="33" fillId="28" borderId="10" xfId="0" applyNumberFormat="1" applyFont="1" applyFill="1" applyBorder="1" applyAlignment="1">
      <alignment horizontal="center" vertical="center"/>
    </xf>
    <xf numFmtId="4" fontId="34" fillId="28" borderId="10" xfId="0" applyNumberFormat="1" applyFont="1" applyFill="1" applyBorder="1" applyAlignment="1">
      <alignment horizontal="right" vertical="center" wrapText="1"/>
    </xf>
    <xf numFmtId="4" fontId="35" fillId="30" borderId="10" xfId="0" applyNumberFormat="1" applyFont="1" applyFill="1" applyBorder="1" applyAlignment="1">
      <alignment horizontal="right" vertical="center" wrapText="1"/>
    </xf>
    <xf numFmtId="0" fontId="1" fillId="29" borderId="53" xfId="0" applyFont="1" applyFill="1" applyBorder="1" applyAlignment="1">
      <alignment horizontal="left" vertical="center"/>
    </xf>
    <xf numFmtId="0" fontId="1" fillId="29" borderId="12" xfId="0" applyFont="1" applyFill="1" applyBorder="1" applyAlignment="1">
      <alignment horizontal="left" vertical="center"/>
    </xf>
    <xf numFmtId="0" fontId="36" fillId="31" borderId="10" xfId="0" applyFont="1" applyFill="1" applyBorder="1" applyAlignment="1">
      <alignment horizontal="left" vertical="center" wrapText="1"/>
    </xf>
    <xf numFmtId="4" fontId="37" fillId="31" borderId="10" xfId="0" applyNumberFormat="1" applyFont="1" applyFill="1" applyBorder="1" applyAlignment="1">
      <alignment horizontal="right" vertical="center"/>
    </xf>
    <xf numFmtId="0" fontId="33" fillId="28" borderId="10" xfId="0" applyFont="1" applyFill="1" applyBorder="1" applyAlignment="1">
      <alignment horizontal="center" vertical="center"/>
    </xf>
    <xf numFmtId="0" fontId="1" fillId="30" borderId="10" xfId="0" applyNumberFormat="1" applyFont="1" applyFill="1" applyBorder="1" applyAlignment="1">
      <alignment horizontal="center" vertical="center"/>
    </xf>
    <xf numFmtId="10" fontId="38" fillId="31" borderId="10" xfId="0" applyNumberFormat="1" applyFont="1" applyFill="1" applyBorder="1" applyAlignment="1">
      <alignment horizontal="right" vertical="center"/>
    </xf>
    <xf numFmtId="49" fontId="1" fillId="30" borderId="10" xfId="0" applyNumberFormat="1" applyFont="1" applyFill="1" applyBorder="1" applyAlignment="1">
      <alignment horizontal="center" vertical="center"/>
    </xf>
    <xf numFmtId="0" fontId="36" fillId="31" borderId="10" xfId="0" applyFont="1" applyFill="1" applyBorder="1" applyAlignment="1">
      <alignment horizontal="left" vertical="center"/>
    </xf>
    <xf numFmtId="9" fontId="38" fillId="31" borderId="10" xfId="0" applyNumberFormat="1" applyFont="1" applyFill="1" applyBorder="1" applyAlignment="1">
      <alignment vertical="center"/>
    </xf>
    <xf numFmtId="0" fontId="1" fillId="30" borderId="10" xfId="0" applyFont="1" applyFill="1" applyBorder="1" applyAlignment="1">
      <alignment vertical="center"/>
    </xf>
    <xf numFmtId="0" fontId="36" fillId="31" borderId="10" xfId="0" applyFont="1" applyFill="1" applyBorder="1" applyAlignment="1">
      <alignment vertical="center" wrapText="1"/>
    </xf>
    <xf numFmtId="10" fontId="38" fillId="31" borderId="10" xfId="0" applyNumberFormat="1" applyFont="1" applyFill="1" applyBorder="1" applyAlignment="1">
      <alignment vertical="center"/>
    </xf>
    <xf numFmtId="9" fontId="1" fillId="25" borderId="0" xfId="0" applyNumberFormat="1" applyFont="1" applyFill="1" applyBorder="1" applyAlignment="1">
      <alignment vertical="center"/>
    </xf>
    <xf numFmtId="0" fontId="1" fillId="25" borderId="54" xfId="0" applyFont="1" applyFill="1" applyBorder="1" applyAlignment="1">
      <alignment vertical="center"/>
    </xf>
    <xf numFmtId="4" fontId="1" fillId="25" borderId="0" xfId="0" applyNumberFormat="1" applyFont="1" applyFill="1" applyBorder="1" applyAlignment="1">
      <alignment vertical="center"/>
    </xf>
    <xf numFmtId="0" fontId="1" fillId="25" borderId="55" xfId="0" applyFont="1" applyFill="1" applyBorder="1" applyAlignment="1">
      <alignment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56" xfId="0" applyFont="1" applyFill="1" applyBorder="1" applyAlignment="1">
      <alignment vertical="center"/>
    </xf>
    <xf numFmtId="0" fontId="1" fillId="25" borderId="57" xfId="0" applyFont="1" applyFill="1" applyBorder="1" applyAlignment="1">
      <alignment horizontal="center" vertical="center"/>
    </xf>
    <xf numFmtId="0" fontId="1" fillId="25" borderId="57" xfId="0" applyFont="1" applyFill="1" applyBorder="1" applyAlignment="1">
      <alignment vertical="center"/>
    </xf>
    <xf numFmtId="4" fontId="1" fillId="25" borderId="57" xfId="0" applyNumberFormat="1" applyFont="1" applyFill="1" applyBorder="1" applyAlignment="1">
      <alignment vertical="center"/>
    </xf>
    <xf numFmtId="0" fontId="1" fillId="25" borderId="58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right" vertical="center" wrapText="1"/>
    </xf>
    <xf numFmtId="9" fontId="39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2" fillId="0" borderId="59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1" fontId="2" fillId="0" borderId="61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2" fillId="0" borderId="61" xfId="0" applyFont="1" applyFill="1" applyBorder="1"/>
    <xf numFmtId="14" fontId="4" fillId="0" borderId="11" xfId="0" applyNumberFormat="1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41" fillId="0" borderId="10" xfId="0" applyFont="1" applyBorder="1"/>
    <xf numFmtId="4" fontId="2" fillId="0" borderId="10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2" fontId="2" fillId="0" borderId="62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" fontId="39" fillId="0" borderId="0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1" fontId="39" fillId="0" borderId="63" xfId="0" applyNumberFormat="1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left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right" vertical="center" wrapText="1"/>
    </xf>
    <xf numFmtId="164" fontId="39" fillId="0" borderId="10" xfId="36" applyNumberFormat="1" applyFont="1" applyFill="1" applyBorder="1" applyAlignment="1">
      <alignment horizontal="right" vertical="center" wrapText="1"/>
    </xf>
    <xf numFmtId="164" fontId="39" fillId="0" borderId="1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left" vertical="center" wrapText="1"/>
    </xf>
    <xf numFmtId="1" fontId="39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/>
    <xf numFmtId="9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right" vertical="center" wrapText="1"/>
    </xf>
    <xf numFmtId="1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 wrapText="1"/>
    </xf>
    <xf numFmtId="1" fontId="4" fillId="0" borderId="67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4" fontId="2" fillId="0" borderId="25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/>
    <xf numFmtId="0" fontId="2" fillId="0" borderId="19" xfId="0" applyFont="1" applyFill="1" applyBorder="1" applyAlignment="1"/>
    <xf numFmtId="49" fontId="44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2" fillId="0" borderId="35" xfId="0" applyNumberFormat="1" applyFont="1" applyFill="1" applyBorder="1" applyAlignment="1">
      <alignment vertical="center"/>
    </xf>
    <xf numFmtId="0" fontId="24" fillId="0" borderId="68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4" fillId="0" borderId="68" xfId="0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53" fillId="0" borderId="0" xfId="0" applyFont="1" applyFill="1"/>
    <xf numFmtId="0" fontId="54" fillId="0" borderId="0" xfId="0" applyFont="1" applyFill="1"/>
    <xf numFmtId="0" fontId="47" fillId="0" borderId="0" xfId="0" applyFont="1" applyFill="1" applyBorder="1"/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47" fillId="0" borderId="10" xfId="0" applyFont="1" applyFill="1" applyBorder="1" applyProtection="1"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47" fillId="0" borderId="10" xfId="0" applyNumberFormat="1" applyFont="1" applyFill="1" applyBorder="1" applyAlignment="1" applyProtection="1">
      <alignment horizontal="center"/>
      <protection locked="0"/>
    </xf>
    <xf numFmtId="49" fontId="47" fillId="0" borderId="10" xfId="0" applyNumberFormat="1" applyFont="1" applyFill="1" applyBorder="1" applyAlignment="1" applyProtection="1">
      <alignment horizontal="center"/>
      <protection locked="0"/>
    </xf>
    <xf numFmtId="49" fontId="47" fillId="0" borderId="10" xfId="0" applyNumberFormat="1" applyFont="1" applyFill="1" applyBorder="1" applyProtection="1">
      <protection locked="0"/>
    </xf>
    <xf numFmtId="14" fontId="47" fillId="0" borderId="10" xfId="0" applyNumberFormat="1" applyFont="1" applyFill="1" applyBorder="1" applyAlignment="1" applyProtection="1">
      <alignment horizontal="center"/>
      <protection locked="0"/>
    </xf>
    <xf numFmtId="14" fontId="24" fillId="0" borderId="50" xfId="0" applyNumberFormat="1" applyFont="1" applyFill="1" applyBorder="1" applyAlignment="1" applyProtection="1">
      <alignment horizontal="center"/>
      <protection locked="0"/>
    </xf>
    <xf numFmtId="14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Protection="1">
      <protection locked="0"/>
    </xf>
    <xf numFmtId="0" fontId="24" fillId="0" borderId="70" xfId="0" applyFont="1" applyFill="1" applyBorder="1" applyAlignment="1" applyProtection="1">
      <alignment horizontal="center"/>
      <protection locked="0"/>
    </xf>
    <xf numFmtId="0" fontId="24" fillId="0" borderId="71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72" xfId="0" applyFont="1" applyFill="1" applyBorder="1" applyProtection="1">
      <protection locked="0"/>
    </xf>
    <xf numFmtId="0" fontId="24" fillId="0" borderId="72" xfId="0" applyFont="1" applyFill="1" applyBorder="1" applyAlignment="1" applyProtection="1">
      <alignment horizontal="center"/>
      <protection locked="0"/>
    </xf>
    <xf numFmtId="0" fontId="47" fillId="0" borderId="72" xfId="0" applyFont="1" applyFill="1" applyBorder="1" applyProtection="1">
      <protection locked="0"/>
    </xf>
    <xf numFmtId="0" fontId="24" fillId="0" borderId="57" xfId="0" applyFont="1" applyFill="1" applyBorder="1" applyAlignment="1" applyProtection="1">
      <alignment horizontal="center"/>
      <protection locked="0"/>
    </xf>
    <xf numFmtId="0" fontId="24" fillId="0" borderId="73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left"/>
      <protection locked="0"/>
    </xf>
    <xf numFmtId="14" fontId="24" fillId="0" borderId="72" xfId="0" applyNumberFormat="1" applyFont="1" applyFill="1" applyBorder="1" applyAlignment="1" applyProtection="1">
      <alignment horizontal="center"/>
      <protection locked="0"/>
    </xf>
    <xf numFmtId="14" fontId="24" fillId="0" borderId="74" xfId="0" applyNumberFormat="1" applyFont="1" applyFill="1" applyBorder="1" applyAlignment="1" applyProtection="1">
      <alignment horizontal="center"/>
      <protection locked="0"/>
    </xf>
    <xf numFmtId="2" fontId="55" fillId="33" borderId="10" xfId="0" applyNumberFormat="1" applyFont="1" applyFill="1" applyBorder="1" applyAlignment="1" applyProtection="1">
      <alignment horizontal="center"/>
      <protection locked="0"/>
    </xf>
    <xf numFmtId="0" fontId="24" fillId="34" borderId="10" xfId="0" applyFont="1" applyFill="1" applyBorder="1" applyAlignment="1" applyProtection="1">
      <alignment horizontal="center"/>
      <protection locked="0"/>
    </xf>
    <xf numFmtId="0" fontId="24" fillId="34" borderId="50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/>
    <xf numFmtId="0" fontId="2" fillId="0" borderId="10" xfId="0" applyFont="1" applyFill="1" applyBorder="1" applyProtection="1">
      <protection locked="0"/>
    </xf>
    <xf numFmtId="0" fontId="24" fillId="0" borderId="10" xfId="0" applyFont="1" applyFill="1" applyBorder="1" applyAlignment="1">
      <alignment horizontal="center"/>
    </xf>
    <xf numFmtId="0" fontId="52" fillId="0" borderId="75" xfId="0" applyFont="1" applyFill="1" applyBorder="1" applyAlignment="1" applyProtection="1">
      <alignment horizontal="right"/>
      <protection locked="0"/>
    </xf>
    <xf numFmtId="0" fontId="52" fillId="0" borderId="76" xfId="0" applyFont="1" applyFill="1" applyBorder="1" applyAlignment="1" applyProtection="1">
      <alignment horizontal="right"/>
      <protection locked="0"/>
    </xf>
    <xf numFmtId="0" fontId="52" fillId="0" borderId="47" xfId="0" applyFont="1" applyFill="1" applyBorder="1" applyAlignment="1">
      <alignment horizontal="left"/>
    </xf>
    <xf numFmtId="0" fontId="52" fillId="0" borderId="77" xfId="0" applyFont="1" applyFill="1" applyBorder="1" applyAlignment="1">
      <alignment horizontal="left"/>
    </xf>
    <xf numFmtId="0" fontId="24" fillId="0" borderId="78" xfId="0" applyFont="1" applyFill="1" applyBorder="1" applyAlignment="1">
      <alignment horizontal="center"/>
    </xf>
    <xf numFmtId="0" fontId="24" fillId="0" borderId="79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" fillId="0" borderId="8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4" borderId="90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91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4" borderId="84" xfId="0" applyFont="1" applyFill="1" applyBorder="1" applyAlignment="1">
      <alignment horizontal="center" vertical="center"/>
    </xf>
    <xf numFmtId="0" fontId="2" fillId="24" borderId="85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4" borderId="84" xfId="0" applyFont="1" applyFill="1" applyBorder="1" applyAlignment="1">
      <alignment horizontal="center" vertical="center" wrapText="1"/>
    </xf>
    <xf numFmtId="0" fontId="2" fillId="24" borderId="85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8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" fontId="2" fillId="0" borderId="87" xfId="0" applyNumberFormat="1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2" fillId="0" borderId="93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left" wrapText="1"/>
    </xf>
    <xf numFmtId="1" fontId="39" fillId="0" borderId="10" xfId="0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0" borderId="10" xfId="0" applyFont="1" applyBorder="1" applyAlignment="1"/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Alignment="1"/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1" fillId="25" borderId="0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/>
    </xf>
    <xf numFmtId="0" fontId="25" fillId="28" borderId="96" xfId="0" applyFont="1" applyFill="1" applyBorder="1" applyAlignment="1">
      <alignment horizontal="center" vertical="center" wrapText="1"/>
    </xf>
    <xf numFmtId="0" fontId="25" fillId="28" borderId="76" xfId="0" applyFont="1" applyFill="1" applyBorder="1" applyAlignment="1">
      <alignment horizontal="center" vertical="center" wrapText="1"/>
    </xf>
    <xf numFmtId="0" fontId="25" fillId="28" borderId="97" xfId="0" applyFont="1" applyFill="1" applyBorder="1" applyAlignment="1">
      <alignment horizontal="center" vertical="center" wrapText="1"/>
    </xf>
    <xf numFmtId="0" fontId="27" fillId="28" borderId="51" xfId="0" applyFont="1" applyFill="1" applyBorder="1" applyAlignment="1">
      <alignment horizontal="center" vertical="center" wrapText="1"/>
    </xf>
    <xf numFmtId="0" fontId="27" fillId="28" borderId="52" xfId="0" applyFont="1" applyFill="1" applyBorder="1" applyAlignment="1">
      <alignment horizontal="center" vertical="center" wrapText="1"/>
    </xf>
    <xf numFmtId="0" fontId="27" fillId="28" borderId="12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0" fontId="1" fillId="29" borderId="10" xfId="0" applyFont="1" applyFill="1" applyBorder="1" applyAlignment="1">
      <alignment horizontal="left" vertical="center"/>
    </xf>
    <xf numFmtId="0" fontId="3" fillId="31" borderId="10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 wrapText="1"/>
    </xf>
    <xf numFmtId="0" fontId="3" fillId="31" borderId="43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1" fillId="29" borderId="52" xfId="0" applyFont="1" applyFill="1" applyBorder="1" applyAlignment="1">
      <alignment horizontal="left" vertical="center"/>
    </xf>
    <xf numFmtId="0" fontId="31" fillId="28" borderId="68" xfId="0" applyFont="1" applyFill="1" applyBorder="1" applyAlignment="1">
      <alignment horizontal="center" vertical="center" textRotation="90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Binlik Ayracı" xfId="36" builtinId="3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opLeftCell="A8" zoomScale="130" zoomScaleNormal="130" workbookViewId="0">
      <selection activeCell="B14" sqref="B14:K14"/>
    </sheetView>
  </sheetViews>
  <sheetFormatPr defaultRowHeight="14.25"/>
  <cols>
    <col min="1" max="1" width="9.7109375" style="60" customWidth="1"/>
    <col min="2" max="2" width="26.140625" style="60" bestFit="1" customWidth="1"/>
    <col min="3" max="3" width="16" style="60" customWidth="1"/>
    <col min="4" max="4" width="9" style="60" customWidth="1"/>
    <col min="5" max="5" width="9" style="61" customWidth="1"/>
    <col min="6" max="6" width="10.28515625" style="61" customWidth="1"/>
    <col min="7" max="7" width="16.28515625" style="61" customWidth="1"/>
    <col min="8" max="8" width="29.140625" style="61" customWidth="1"/>
    <col min="9" max="9" width="39.28515625" style="60" customWidth="1"/>
    <col min="10" max="10" width="13.42578125" style="60" customWidth="1"/>
    <col min="11" max="11" width="11.85546875" style="60" customWidth="1"/>
    <col min="12" max="12" width="3.140625" style="210" hidden="1" customWidth="1"/>
    <col min="13" max="13" width="9.140625" style="211"/>
    <col min="14" max="16384" width="9.140625" style="60"/>
  </cols>
  <sheetData>
    <row r="1" spans="1:12" hidden="1"/>
    <row r="2" spans="1:12" hidden="1"/>
    <row r="3" spans="1:12" hidden="1"/>
    <row r="4" spans="1:12" hidden="1">
      <c r="A4" s="61"/>
      <c r="B4" s="61"/>
      <c r="C4" s="61"/>
      <c r="D4" s="61"/>
    </row>
    <row r="5" spans="1:12" hidden="1"/>
    <row r="6" spans="1:12" hidden="1"/>
    <row r="7" spans="1:12" hidden="1">
      <c r="A7" s="62" t="s">
        <v>90</v>
      </c>
      <c r="B7" s="63" t="s">
        <v>0</v>
      </c>
      <c r="C7" s="63" t="s">
        <v>1</v>
      </c>
      <c r="D7" s="63"/>
      <c r="E7" s="64" t="s">
        <v>3</v>
      </c>
      <c r="F7" s="64"/>
      <c r="G7" s="64" t="s">
        <v>4</v>
      </c>
      <c r="H7" s="64" t="s">
        <v>2</v>
      </c>
      <c r="I7" s="65" t="s">
        <v>5</v>
      </c>
    </row>
    <row r="8" spans="1:12" ht="0.75" customHeight="1" thickBot="1">
      <c r="A8" s="66"/>
      <c r="B8" s="67"/>
      <c r="C8" s="67"/>
      <c r="D8" s="67"/>
      <c r="E8" s="68"/>
      <c r="F8" s="68"/>
      <c r="G8" s="68"/>
      <c r="H8" s="68"/>
      <c r="I8" s="69"/>
    </row>
    <row r="9" spans="1:12" ht="15" hidden="1" thickBot="1">
      <c r="A9" s="66"/>
      <c r="B9" s="67"/>
      <c r="C9" s="67"/>
      <c r="D9" s="67"/>
      <c r="E9" s="68"/>
      <c r="F9" s="68"/>
      <c r="G9" s="68"/>
      <c r="H9" s="68"/>
      <c r="I9" s="69"/>
    </row>
    <row r="10" spans="1:12" ht="17.25" hidden="1" customHeight="1">
      <c r="A10" s="66"/>
      <c r="B10" s="67"/>
      <c r="C10" s="67"/>
      <c r="D10" s="67"/>
      <c r="E10" s="68"/>
      <c r="F10" s="68"/>
      <c r="G10" s="68"/>
      <c r="H10" s="68"/>
      <c r="I10" s="69"/>
    </row>
    <row r="11" spans="1:12" ht="17.25" customHeight="1">
      <c r="A11" s="259"/>
      <c r="B11" s="255" t="s">
        <v>180</v>
      </c>
      <c r="C11" s="256"/>
      <c r="D11" s="256"/>
      <c r="E11" s="256"/>
      <c r="F11" s="256"/>
      <c r="G11" s="256"/>
      <c r="H11" s="257" t="s">
        <v>163</v>
      </c>
      <c r="I11" s="257"/>
      <c r="J11" s="257"/>
      <c r="K11" s="258"/>
      <c r="L11" s="210" t="s">
        <v>105</v>
      </c>
    </row>
    <row r="12" spans="1:12" ht="17.25" customHeight="1">
      <c r="A12" s="260"/>
      <c r="B12" s="206" t="s">
        <v>152</v>
      </c>
      <c r="C12" s="228">
        <v>8.8816999999999993E-2</v>
      </c>
      <c r="D12" s="206"/>
      <c r="E12" s="254" t="s">
        <v>153</v>
      </c>
      <c r="F12" s="254"/>
      <c r="G12" s="249">
        <v>1647</v>
      </c>
      <c r="H12" s="261" t="s">
        <v>137</v>
      </c>
      <c r="I12" s="262"/>
      <c r="J12" s="250" t="s">
        <v>181</v>
      </c>
      <c r="K12" s="251">
        <v>2016</v>
      </c>
      <c r="L12" s="210" t="s">
        <v>111</v>
      </c>
    </row>
    <row r="13" spans="1:12" ht="34.5" customHeight="1">
      <c r="A13" s="204" t="s">
        <v>91</v>
      </c>
      <c r="B13" s="74" t="s">
        <v>0</v>
      </c>
      <c r="C13" s="74" t="s">
        <v>92</v>
      </c>
      <c r="D13" s="74" t="s">
        <v>6</v>
      </c>
      <c r="E13" s="74" t="s">
        <v>135</v>
      </c>
      <c r="F13" s="74" t="s">
        <v>148</v>
      </c>
      <c r="G13" s="74" t="s">
        <v>145</v>
      </c>
      <c r="H13" s="74" t="s">
        <v>93</v>
      </c>
      <c r="I13" s="74" t="s">
        <v>94</v>
      </c>
      <c r="J13" s="74" t="s">
        <v>95</v>
      </c>
      <c r="K13" s="205" t="s">
        <v>96</v>
      </c>
      <c r="L13" s="210" t="s">
        <v>113</v>
      </c>
    </row>
    <row r="14" spans="1:12" ht="15.75">
      <c r="A14" s="207">
        <v>1</v>
      </c>
      <c r="B14" s="228"/>
      <c r="C14" s="229"/>
      <c r="D14" s="230"/>
      <c r="E14" s="228"/>
      <c r="F14" s="231"/>
      <c r="G14" s="232"/>
      <c r="H14" s="233"/>
      <c r="I14" s="228"/>
      <c r="J14" s="234"/>
      <c r="K14" s="235"/>
      <c r="L14" s="210" t="s">
        <v>114</v>
      </c>
    </row>
    <row r="15" spans="1:12" ht="15.75">
      <c r="A15" s="207">
        <v>2</v>
      </c>
      <c r="B15" s="228"/>
      <c r="C15" s="229"/>
      <c r="D15" s="230"/>
      <c r="E15" s="228"/>
      <c r="F15" s="232"/>
      <c r="G15" s="232"/>
      <c r="H15" s="233"/>
      <c r="I15" s="228"/>
      <c r="J15" s="236"/>
      <c r="K15" s="235"/>
      <c r="L15" s="210" t="s">
        <v>116</v>
      </c>
    </row>
    <row r="16" spans="1:12" ht="15.75">
      <c r="A16" s="207">
        <v>3</v>
      </c>
      <c r="B16" s="237"/>
      <c r="C16" s="230"/>
      <c r="D16" s="230"/>
      <c r="E16" s="228"/>
      <c r="F16" s="238"/>
      <c r="G16" s="239"/>
      <c r="H16" s="240"/>
      <c r="I16" s="237"/>
      <c r="J16" s="236"/>
      <c r="K16" s="235"/>
      <c r="L16" s="210" t="s">
        <v>118</v>
      </c>
    </row>
    <row r="17" spans="1:12" ht="15.75">
      <c r="A17" s="207">
        <v>4</v>
      </c>
      <c r="B17" s="237"/>
      <c r="C17" s="230"/>
      <c r="D17" s="230"/>
      <c r="E17" s="228"/>
      <c r="F17" s="238"/>
      <c r="G17" s="239"/>
      <c r="H17" s="240"/>
      <c r="I17" s="237"/>
      <c r="J17" s="236"/>
      <c r="K17" s="235"/>
      <c r="L17" s="210" t="s">
        <v>120</v>
      </c>
    </row>
    <row r="18" spans="1:12" ht="15.75">
      <c r="A18" s="207">
        <v>5</v>
      </c>
      <c r="B18" s="237"/>
      <c r="C18" s="230"/>
      <c r="D18" s="230"/>
      <c r="E18" s="228"/>
      <c r="F18" s="238"/>
      <c r="G18" s="239"/>
      <c r="H18" s="240"/>
      <c r="I18" s="237"/>
      <c r="J18" s="236"/>
      <c r="K18" s="235"/>
      <c r="L18" s="210" t="s">
        <v>122</v>
      </c>
    </row>
    <row r="19" spans="1:12" ht="15.75">
      <c r="A19" s="207">
        <v>6</v>
      </c>
      <c r="B19" s="237"/>
      <c r="C19" s="230"/>
      <c r="D19" s="230"/>
      <c r="E19" s="228"/>
      <c r="F19" s="238"/>
      <c r="G19" s="239"/>
      <c r="H19" s="240"/>
      <c r="I19" s="237"/>
      <c r="J19" s="236"/>
      <c r="K19" s="235"/>
      <c r="L19" s="210" t="s">
        <v>124</v>
      </c>
    </row>
    <row r="20" spans="1:12" ht="15.75">
      <c r="A20" s="207">
        <v>7</v>
      </c>
      <c r="B20" s="237"/>
      <c r="C20" s="230"/>
      <c r="D20" s="230"/>
      <c r="E20" s="228"/>
      <c r="F20" s="238"/>
      <c r="G20" s="239"/>
      <c r="H20" s="240"/>
      <c r="I20" s="237"/>
      <c r="J20" s="236"/>
      <c r="K20" s="235"/>
      <c r="L20" s="210" t="s">
        <v>125</v>
      </c>
    </row>
    <row r="21" spans="1:12" ht="15.75">
      <c r="A21" s="207">
        <v>8</v>
      </c>
      <c r="B21" s="237"/>
      <c r="C21" s="230"/>
      <c r="D21" s="230"/>
      <c r="E21" s="228"/>
      <c r="F21" s="238"/>
      <c r="G21" s="239"/>
      <c r="H21" s="240"/>
      <c r="I21" s="237"/>
      <c r="J21" s="236"/>
      <c r="K21" s="235"/>
      <c r="L21" s="210" t="s">
        <v>126</v>
      </c>
    </row>
    <row r="22" spans="1:12" ht="15.75">
      <c r="A22" s="207">
        <v>9</v>
      </c>
      <c r="B22" s="237"/>
      <c r="C22" s="230"/>
      <c r="D22" s="230"/>
      <c r="E22" s="228"/>
      <c r="F22" s="238"/>
      <c r="G22" s="239"/>
      <c r="H22" s="240"/>
      <c r="I22" s="237"/>
      <c r="J22" s="236"/>
      <c r="K22" s="235"/>
    </row>
    <row r="23" spans="1:12" ht="16.5" thickBot="1">
      <c r="A23" s="208">
        <v>10</v>
      </c>
      <c r="B23" s="241"/>
      <c r="C23" s="242"/>
      <c r="D23" s="242"/>
      <c r="E23" s="243"/>
      <c r="F23" s="244"/>
      <c r="G23" s="245"/>
      <c r="H23" s="246"/>
      <c r="I23" s="241"/>
      <c r="J23" s="247"/>
      <c r="K23" s="248"/>
    </row>
    <row r="24" spans="1:12" ht="15.75">
      <c r="E24" s="212"/>
    </row>
    <row r="25" spans="1:12" ht="15.75">
      <c r="E25" s="212"/>
    </row>
    <row r="26" spans="1:12" ht="15.75">
      <c r="E26" s="212"/>
    </row>
  </sheetData>
  <sheetProtection password="CE28" sheet="1"/>
  <mergeCells count="5">
    <mergeCell ref="E12:F12"/>
    <mergeCell ref="B11:G11"/>
    <mergeCell ref="H11:K11"/>
    <mergeCell ref="A11:A12"/>
    <mergeCell ref="H12:I12"/>
  </mergeCells>
  <phoneticPr fontId="2" type="noConversion"/>
  <dataValidations count="5">
    <dataValidation type="textLength" allowBlank="1" showInputMessage="1" showErrorMessage="1" error="KİMLİK NO 11 HANE" sqref="C16:C23">
      <formula1>11</formula1>
      <formula2>11</formula2>
    </dataValidation>
    <dataValidation type="whole" allowBlank="1" showInputMessage="1" showErrorMessage="1" error="EN AZ 5 EN FAZLA 200" sqref="D14:D23">
      <formula1>5</formula1>
      <formula2>200</formula2>
    </dataValidation>
    <dataValidation type="list" allowBlank="1" showInputMessage="1" showErrorMessage="1" sqref="L11:L21">
      <formula1>$E$14</formula1>
    </dataValidation>
    <dataValidation type="list" allowBlank="1" showInputMessage="1" showErrorMessage="1" sqref="E14:E26">
      <formula1>$L$11:$L$21</formula1>
    </dataValidation>
    <dataValidation type="textLength" allowBlank="1" showInputMessage="1" showErrorMessage="1" sqref="C14:C15">
      <formula1>11</formula1>
      <formula2>11</formula2>
    </dataValidation>
  </dataValidations>
  <pageMargins left="0" right="0" top="0.59055118110236227" bottom="0.39370078740157483" header="0.51181102362204722" footer="0.31496062992125984"/>
  <pageSetup paperSize="9"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="140" zoomScaleNormal="140" workbookViewId="0">
      <selection activeCell="E8" sqref="E8:P8"/>
    </sheetView>
  </sheetViews>
  <sheetFormatPr defaultRowHeight="11.25"/>
  <cols>
    <col min="1" max="1" width="0.7109375" style="5" customWidth="1"/>
    <col min="2" max="2" width="8.5703125" style="5" customWidth="1"/>
    <col min="3" max="11" width="3.28515625" style="6" customWidth="1"/>
    <col min="12" max="12" width="6" style="6" customWidth="1"/>
    <col min="13" max="16" width="3.28515625" style="6" customWidth="1"/>
    <col min="17" max="17" width="10.85546875" style="6" customWidth="1"/>
    <col min="18" max="18" width="14.85546875" style="6" customWidth="1"/>
    <col min="19" max="19" width="39.7109375" style="6" bestFit="1" customWidth="1"/>
    <col min="20" max="16384" width="9.140625" style="5"/>
  </cols>
  <sheetData>
    <row r="1" spans="1:19">
      <c r="R1" s="8"/>
    </row>
    <row r="2" spans="1:19">
      <c r="B2" s="327" t="s">
        <v>50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ht="12.75" customHeight="1" thickBot="1">
      <c r="B3" s="19"/>
      <c r="C3" s="19"/>
      <c r="D3" s="18"/>
      <c r="E3" s="18"/>
      <c r="F3" s="18"/>
      <c r="G3" s="18"/>
      <c r="H3" s="18"/>
      <c r="I3" s="18"/>
      <c r="J3" s="19"/>
      <c r="K3" s="19"/>
      <c r="L3" s="19"/>
      <c r="M3" s="20"/>
      <c r="N3" s="20"/>
      <c r="O3" s="20"/>
      <c r="P3" s="20"/>
      <c r="Q3" s="18"/>
      <c r="R3" s="20"/>
      <c r="S3" s="18"/>
    </row>
    <row r="4" spans="1:19" ht="12" thickTop="1">
      <c r="A4" s="56"/>
      <c r="B4" s="341" t="s">
        <v>43</v>
      </c>
      <c r="C4" s="342"/>
      <c r="D4" s="339"/>
      <c r="E4" s="339"/>
      <c r="F4" s="339"/>
      <c r="G4" s="339"/>
      <c r="H4" s="339"/>
      <c r="I4" s="340"/>
      <c r="J4" s="337" t="s">
        <v>49</v>
      </c>
      <c r="K4" s="338"/>
      <c r="L4" s="338"/>
      <c r="M4" s="339">
        <v>2016</v>
      </c>
      <c r="N4" s="339"/>
      <c r="O4" s="339"/>
      <c r="P4" s="340"/>
      <c r="Q4" s="343" t="s">
        <v>44</v>
      </c>
      <c r="R4" s="328" t="s">
        <v>0</v>
      </c>
      <c r="S4" s="213"/>
    </row>
    <row r="5" spans="1:19" ht="12.75" customHeight="1" thickBot="1">
      <c r="A5" s="56"/>
      <c r="B5" s="332"/>
      <c r="C5" s="333"/>
      <c r="D5" s="321">
        <v>54153</v>
      </c>
      <c r="E5" s="321"/>
      <c r="F5" s="321"/>
      <c r="G5" s="321"/>
      <c r="H5" s="321"/>
      <c r="I5" s="322"/>
      <c r="J5" s="286"/>
      <c r="K5" s="279"/>
      <c r="L5" s="279"/>
      <c r="M5" s="321"/>
      <c r="N5" s="321"/>
      <c r="O5" s="321"/>
      <c r="P5" s="322"/>
      <c r="Q5" s="344"/>
      <c r="R5" s="329"/>
      <c r="S5" s="214"/>
    </row>
    <row r="6" spans="1:19" ht="12.75" customHeight="1" thickTop="1">
      <c r="A6" s="56"/>
      <c r="B6" s="330" t="s">
        <v>42</v>
      </c>
      <c r="C6" s="331"/>
      <c r="D6" s="218">
        <v>1</v>
      </c>
      <c r="E6" s="218">
        <v>2</v>
      </c>
      <c r="F6" s="218">
        <v>3</v>
      </c>
      <c r="G6" s="218">
        <v>4</v>
      </c>
      <c r="H6" s="220">
        <v>5</v>
      </c>
      <c r="I6" s="334" t="s">
        <v>45</v>
      </c>
      <c r="J6" s="335"/>
      <c r="K6" s="335"/>
      <c r="L6" s="33" t="s">
        <v>46</v>
      </c>
      <c r="M6" s="307">
        <f ca="1">TODAY()</f>
        <v>42548</v>
      </c>
      <c r="N6" s="308"/>
      <c r="O6" s="308"/>
      <c r="P6" s="309"/>
      <c r="Q6" s="344"/>
      <c r="R6" s="180" t="s">
        <v>41</v>
      </c>
      <c r="S6" s="214" t="s">
        <v>187</v>
      </c>
    </row>
    <row r="7" spans="1:19" ht="12.75" customHeight="1" thickBot="1">
      <c r="A7" s="56"/>
      <c r="B7" s="332"/>
      <c r="C7" s="333"/>
      <c r="D7" s="219">
        <v>0</v>
      </c>
      <c r="E7" s="219">
        <v>0</v>
      </c>
      <c r="F7" s="219">
        <v>0</v>
      </c>
      <c r="G7" s="219">
        <v>0</v>
      </c>
      <c r="H7" s="221">
        <v>0</v>
      </c>
      <c r="I7" s="336"/>
      <c r="J7" s="279"/>
      <c r="K7" s="279"/>
      <c r="L7" s="23" t="s">
        <v>47</v>
      </c>
      <c r="M7" s="321"/>
      <c r="N7" s="321"/>
      <c r="O7" s="321"/>
      <c r="P7" s="322"/>
      <c r="Q7" s="344"/>
      <c r="R7" s="27" t="s">
        <v>40</v>
      </c>
      <c r="S7" s="215" t="s">
        <v>188</v>
      </c>
    </row>
    <row r="8" spans="1:19" ht="24" customHeight="1" thickTop="1" thickBot="1">
      <c r="A8" s="56"/>
      <c r="B8" s="323" t="s">
        <v>48</v>
      </c>
      <c r="C8" s="324"/>
      <c r="D8" s="324"/>
      <c r="E8" s="312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  <c r="Q8" s="344"/>
      <c r="R8" s="27" t="s">
        <v>8</v>
      </c>
      <c r="S8" s="216" t="s">
        <v>189</v>
      </c>
    </row>
    <row r="9" spans="1:19" ht="12.75" thickTop="1" thickBot="1">
      <c r="A9" s="55"/>
      <c r="B9" s="325" t="s">
        <v>22</v>
      </c>
      <c r="C9" s="326"/>
      <c r="D9" s="326"/>
      <c r="E9" s="315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4"/>
      <c r="Q9" s="344"/>
      <c r="R9" s="27" t="s">
        <v>39</v>
      </c>
      <c r="S9" s="215"/>
    </row>
    <row r="10" spans="1:19" ht="12.75" thickTop="1" thickBot="1">
      <c r="A10" s="56"/>
      <c r="B10" s="310" t="s">
        <v>37</v>
      </c>
      <c r="C10" s="311"/>
      <c r="D10" s="311"/>
      <c r="E10" s="315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4"/>
      <c r="Q10" s="345"/>
      <c r="R10" s="29" t="s">
        <v>38</v>
      </c>
      <c r="S10" s="217"/>
    </row>
    <row r="11" spans="1:19" ht="12.75" thickTop="1" thickBot="1">
      <c r="A11" s="56"/>
      <c r="B11" s="2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1"/>
    </row>
    <row r="12" spans="1:19" ht="12" thickTop="1">
      <c r="A12" s="56"/>
      <c r="B12" s="300" t="s">
        <v>28</v>
      </c>
      <c r="C12" s="303" t="s">
        <v>29</v>
      </c>
      <c r="D12" s="304"/>
      <c r="E12" s="304"/>
      <c r="F12" s="304"/>
      <c r="G12" s="305"/>
      <c r="H12" s="303" t="s">
        <v>30</v>
      </c>
      <c r="I12" s="304"/>
      <c r="J12" s="304"/>
      <c r="K12" s="305"/>
      <c r="L12" s="316" t="s">
        <v>31</v>
      </c>
      <c r="M12" s="303" t="s">
        <v>32</v>
      </c>
      <c r="N12" s="304"/>
      <c r="O12" s="304"/>
      <c r="P12" s="305"/>
      <c r="Q12" s="318" t="s">
        <v>33</v>
      </c>
      <c r="R12" s="305"/>
      <c r="S12" s="316" t="s">
        <v>36</v>
      </c>
    </row>
    <row r="13" spans="1:19" ht="12.75" customHeight="1">
      <c r="A13" s="56"/>
      <c r="B13" s="301"/>
      <c r="C13" s="306"/>
      <c r="D13" s="283"/>
      <c r="E13" s="283"/>
      <c r="F13" s="283"/>
      <c r="G13" s="284"/>
      <c r="H13" s="306"/>
      <c r="I13" s="283"/>
      <c r="J13" s="283"/>
      <c r="K13" s="284"/>
      <c r="L13" s="290"/>
      <c r="M13" s="306"/>
      <c r="N13" s="283"/>
      <c r="O13" s="283"/>
      <c r="P13" s="284"/>
      <c r="Q13" s="306" t="s">
        <v>34</v>
      </c>
      <c r="R13" s="284" t="s">
        <v>35</v>
      </c>
      <c r="S13" s="290"/>
    </row>
    <row r="14" spans="1:19" ht="12" thickBot="1">
      <c r="A14" s="56"/>
      <c r="B14" s="302"/>
      <c r="C14" s="47">
        <v>1</v>
      </c>
      <c r="D14" s="48">
        <v>2</v>
      </c>
      <c r="E14" s="48">
        <v>3</v>
      </c>
      <c r="F14" s="48">
        <v>4</v>
      </c>
      <c r="G14" s="49">
        <v>5</v>
      </c>
      <c r="H14" s="47">
        <v>1</v>
      </c>
      <c r="I14" s="48">
        <v>2</v>
      </c>
      <c r="J14" s="48">
        <v>3</v>
      </c>
      <c r="K14" s="49">
        <v>4</v>
      </c>
      <c r="L14" s="50">
        <v>1</v>
      </c>
      <c r="M14" s="47">
        <v>1</v>
      </c>
      <c r="N14" s="48">
        <v>2</v>
      </c>
      <c r="O14" s="48">
        <v>3</v>
      </c>
      <c r="P14" s="49">
        <v>4</v>
      </c>
      <c r="Q14" s="319"/>
      <c r="R14" s="320"/>
      <c r="S14" s="317"/>
    </row>
    <row r="15" spans="1:19" ht="12" thickTop="1">
      <c r="A15" s="56"/>
      <c r="B15" s="31">
        <v>630</v>
      </c>
      <c r="C15" s="13">
        <f>D7</f>
        <v>0</v>
      </c>
      <c r="D15" s="13">
        <f>E7</f>
        <v>0</v>
      </c>
      <c r="E15" s="13">
        <f>F7</f>
        <v>0</v>
      </c>
      <c r="F15" s="13">
        <f>G7</f>
        <v>0</v>
      </c>
      <c r="G15" s="13">
        <f>H7</f>
        <v>0</v>
      </c>
      <c r="H15" s="13">
        <v>0</v>
      </c>
      <c r="I15" s="9">
        <v>0</v>
      </c>
      <c r="J15" s="9">
        <v>0</v>
      </c>
      <c r="K15" s="16">
        <v>0</v>
      </c>
      <c r="L15" s="30">
        <v>1</v>
      </c>
      <c r="M15" s="13">
        <v>1</v>
      </c>
      <c r="N15" s="9">
        <v>4</v>
      </c>
      <c r="O15" s="9">
        <v>1</v>
      </c>
      <c r="P15" s="16">
        <v>90</v>
      </c>
      <c r="Q15" s="44">
        <f>BORDRO!$H$16</f>
        <v>0</v>
      </c>
      <c r="R15" s="41"/>
      <c r="S15" s="26" t="s">
        <v>182</v>
      </c>
    </row>
    <row r="16" spans="1:19">
      <c r="A16" s="56"/>
      <c r="B16" s="32">
        <v>630</v>
      </c>
      <c r="C16" s="10"/>
      <c r="D16" s="7"/>
      <c r="E16" s="7"/>
      <c r="F16" s="7"/>
      <c r="G16" s="17"/>
      <c r="H16" s="10"/>
      <c r="I16" s="7"/>
      <c r="J16" s="7"/>
      <c r="K16" s="17"/>
      <c r="L16" s="14">
        <v>1</v>
      </c>
      <c r="M16" s="10">
        <v>2</v>
      </c>
      <c r="N16" s="7">
        <v>4</v>
      </c>
      <c r="O16" s="7">
        <v>6</v>
      </c>
      <c r="P16" s="17">
        <v>1</v>
      </c>
      <c r="Q16" s="45">
        <f>BORDRO!$I$16</f>
        <v>0</v>
      </c>
      <c r="R16" s="42"/>
      <c r="S16" s="27" t="s">
        <v>183</v>
      </c>
    </row>
    <row r="17" spans="1:19">
      <c r="A17" s="56"/>
      <c r="B17" s="32">
        <v>630</v>
      </c>
      <c r="C17" s="10"/>
      <c r="D17" s="7"/>
      <c r="E17" s="7"/>
      <c r="F17" s="7"/>
      <c r="G17" s="17"/>
      <c r="H17" s="10"/>
      <c r="I17" s="7"/>
      <c r="J17" s="7"/>
      <c r="K17" s="17"/>
      <c r="L17" s="14">
        <v>1</v>
      </c>
      <c r="M17" s="10">
        <v>12</v>
      </c>
      <c r="N17" s="7">
        <v>1</v>
      </c>
      <c r="O17" s="7">
        <v>1</v>
      </c>
      <c r="P17" s="17">
        <v>9</v>
      </c>
      <c r="Q17" s="45">
        <f>BORDRO!$P$16</f>
        <v>0</v>
      </c>
      <c r="R17" s="42"/>
      <c r="S17" s="27" t="s">
        <v>184</v>
      </c>
    </row>
    <row r="18" spans="1:19">
      <c r="A18" s="56"/>
      <c r="B18" s="32"/>
      <c r="C18" s="10"/>
      <c r="D18" s="7"/>
      <c r="E18" s="7"/>
      <c r="F18" s="7"/>
      <c r="G18" s="17"/>
      <c r="H18" s="10"/>
      <c r="I18" s="7"/>
      <c r="J18" s="7"/>
      <c r="K18" s="17"/>
      <c r="L18" s="14"/>
      <c r="M18" s="10"/>
      <c r="N18" s="7"/>
      <c r="O18" s="7"/>
      <c r="P18" s="17"/>
      <c r="Q18" s="39"/>
      <c r="R18" s="42"/>
      <c r="S18" s="27"/>
    </row>
    <row r="19" spans="1:19">
      <c r="A19" s="56"/>
      <c r="B19" s="32"/>
      <c r="C19" s="10"/>
      <c r="D19" s="7"/>
      <c r="E19" s="7"/>
      <c r="F19" s="7"/>
      <c r="G19" s="17"/>
      <c r="H19" s="10"/>
      <c r="I19" s="7"/>
      <c r="J19" s="7"/>
      <c r="K19" s="17"/>
      <c r="L19" s="14"/>
      <c r="M19" s="10"/>
      <c r="N19" s="7"/>
      <c r="O19" s="7"/>
      <c r="P19" s="17"/>
      <c r="Q19" s="39"/>
      <c r="R19" s="42"/>
      <c r="S19" s="27"/>
    </row>
    <row r="20" spans="1:19">
      <c r="A20" s="56"/>
      <c r="B20" s="32">
        <v>600</v>
      </c>
      <c r="C20" s="10"/>
      <c r="D20" s="7"/>
      <c r="E20" s="7"/>
      <c r="F20" s="7"/>
      <c r="G20" s="17"/>
      <c r="H20" s="10"/>
      <c r="I20" s="7"/>
      <c r="J20" s="7"/>
      <c r="K20" s="17"/>
      <c r="L20" s="14"/>
      <c r="M20" s="10">
        <v>1</v>
      </c>
      <c r="N20" s="7">
        <v>1</v>
      </c>
      <c r="O20" s="7">
        <v>1</v>
      </c>
      <c r="P20" s="17">
        <v>3</v>
      </c>
      <c r="Q20" s="39"/>
      <c r="R20" s="39">
        <f>BORDRO!$Q$16</f>
        <v>0</v>
      </c>
      <c r="S20" s="28" t="s">
        <v>51</v>
      </c>
    </row>
    <row r="21" spans="1:19">
      <c r="A21" s="56"/>
      <c r="B21" s="32">
        <v>600</v>
      </c>
      <c r="C21" s="10"/>
      <c r="D21" s="7"/>
      <c r="E21" s="7"/>
      <c r="F21" s="7"/>
      <c r="G21" s="17"/>
      <c r="H21" s="10"/>
      <c r="I21" s="7"/>
      <c r="J21" s="7"/>
      <c r="K21" s="17"/>
      <c r="L21" s="14"/>
      <c r="M21" s="59">
        <v>1</v>
      </c>
      <c r="N21" s="10">
        <v>5</v>
      </c>
      <c r="O21" s="10">
        <v>1</v>
      </c>
      <c r="P21" s="17">
        <v>1</v>
      </c>
      <c r="Q21" s="39"/>
      <c r="R21" s="45">
        <f>BORDRO!$S$16</f>
        <v>0</v>
      </c>
      <c r="S21" s="27" t="s">
        <v>52</v>
      </c>
    </row>
    <row r="22" spans="1:19">
      <c r="A22" s="56"/>
      <c r="B22" s="32">
        <v>333</v>
      </c>
      <c r="C22" s="10"/>
      <c r="D22" s="7"/>
      <c r="E22" s="7"/>
      <c r="F22" s="7"/>
      <c r="G22" s="17"/>
      <c r="H22" s="10"/>
      <c r="I22" s="7"/>
      <c r="J22" s="7"/>
      <c r="K22" s="17"/>
      <c r="L22" s="14"/>
      <c r="M22" s="10">
        <v>3</v>
      </c>
      <c r="N22" s="7">
        <v>1</v>
      </c>
      <c r="O22" s="7">
        <v>0</v>
      </c>
      <c r="P22" s="17">
        <v>0</v>
      </c>
      <c r="Q22" s="39"/>
      <c r="R22" s="45"/>
      <c r="S22" s="27" t="s">
        <v>89</v>
      </c>
    </row>
    <row r="23" spans="1:19">
      <c r="A23" s="56"/>
      <c r="B23" s="32">
        <v>333</v>
      </c>
      <c r="C23" s="10"/>
      <c r="D23" s="7"/>
      <c r="E23" s="7"/>
      <c r="F23" s="7"/>
      <c r="G23" s="17"/>
      <c r="H23" s="10"/>
      <c r="I23" s="7"/>
      <c r="J23" s="7"/>
      <c r="K23" s="17"/>
      <c r="L23" s="14"/>
      <c r="M23" s="10">
        <v>3</v>
      </c>
      <c r="N23" s="7">
        <v>2</v>
      </c>
      <c r="O23" s="7">
        <v>0</v>
      </c>
      <c r="P23" s="17">
        <v>0</v>
      </c>
      <c r="Q23" s="39"/>
      <c r="R23" s="42"/>
      <c r="S23" s="27" t="s">
        <v>87</v>
      </c>
    </row>
    <row r="24" spans="1:19">
      <c r="A24" s="56"/>
      <c r="B24" s="32">
        <v>361</v>
      </c>
      <c r="C24" s="10"/>
      <c r="D24" s="7"/>
      <c r="E24" s="7"/>
      <c r="F24" s="7"/>
      <c r="G24" s="17"/>
      <c r="H24" s="10"/>
      <c r="I24" s="7"/>
      <c r="J24" s="7"/>
      <c r="K24" s="17"/>
      <c r="L24" s="14"/>
      <c r="M24" s="10">
        <v>10</v>
      </c>
      <c r="N24" s="7">
        <v>1</v>
      </c>
      <c r="O24" s="7">
        <v>1</v>
      </c>
      <c r="P24" s="17">
        <v>1</v>
      </c>
      <c r="Q24" s="39"/>
      <c r="R24" s="192">
        <f>BORDRO!$M$16</f>
        <v>0</v>
      </c>
      <c r="S24" s="27" t="s">
        <v>185</v>
      </c>
    </row>
    <row r="25" spans="1:19">
      <c r="A25" s="56"/>
      <c r="B25" s="32">
        <v>361</v>
      </c>
      <c r="C25" s="10"/>
      <c r="D25" s="7"/>
      <c r="E25" s="7"/>
      <c r="F25" s="7"/>
      <c r="G25" s="17"/>
      <c r="H25" s="10"/>
      <c r="I25" s="7"/>
      <c r="J25" s="7"/>
      <c r="K25" s="17"/>
      <c r="L25" s="14"/>
      <c r="M25" s="10">
        <v>10</v>
      </c>
      <c r="N25" s="7">
        <v>1</v>
      </c>
      <c r="O25" s="7">
        <v>1</v>
      </c>
      <c r="P25" s="17">
        <v>2</v>
      </c>
      <c r="Q25" s="39"/>
      <c r="R25" s="39">
        <f>BORDRO!$L$16</f>
        <v>0</v>
      </c>
      <c r="S25" s="27" t="s">
        <v>186</v>
      </c>
    </row>
    <row r="26" spans="1:19">
      <c r="A26" s="56"/>
      <c r="B26" s="32"/>
      <c r="C26" s="10"/>
      <c r="D26" s="7"/>
      <c r="E26" s="7"/>
      <c r="F26" s="7"/>
      <c r="G26" s="17"/>
      <c r="H26" s="10"/>
      <c r="I26" s="7"/>
      <c r="J26" s="7"/>
      <c r="K26" s="17"/>
      <c r="L26" s="14"/>
      <c r="M26" s="10"/>
      <c r="N26" s="7"/>
      <c r="O26" s="7"/>
      <c r="P26" s="17"/>
      <c r="Q26" s="39"/>
      <c r="R26" s="39"/>
      <c r="S26" s="27"/>
    </row>
    <row r="27" spans="1:19">
      <c r="A27" s="56"/>
      <c r="B27" s="32"/>
      <c r="C27" s="10"/>
      <c r="D27" s="7"/>
      <c r="E27" s="7"/>
      <c r="F27" s="7"/>
      <c r="G27" s="17"/>
      <c r="H27" s="10"/>
      <c r="I27" s="7"/>
      <c r="J27" s="7"/>
      <c r="K27" s="17"/>
      <c r="L27" s="14"/>
      <c r="M27" s="10"/>
      <c r="N27" s="7"/>
      <c r="O27" s="7"/>
      <c r="P27" s="17"/>
      <c r="Q27" s="39"/>
      <c r="R27" s="39"/>
      <c r="S27" s="27"/>
    </row>
    <row r="28" spans="1:19">
      <c r="A28" s="56"/>
      <c r="B28" s="32">
        <v>325</v>
      </c>
      <c r="C28" s="10"/>
      <c r="D28" s="7"/>
      <c r="E28" s="7"/>
      <c r="F28" s="7"/>
      <c r="G28" s="17"/>
      <c r="H28" s="10"/>
      <c r="I28" s="7"/>
      <c r="J28" s="7"/>
      <c r="K28" s="17"/>
      <c r="L28" s="14"/>
      <c r="M28" s="10">
        <v>1</v>
      </c>
      <c r="N28" s="7">
        <v>12</v>
      </c>
      <c r="O28" s="7">
        <v>2</v>
      </c>
      <c r="P28" s="17">
        <v>0</v>
      </c>
      <c r="Q28" s="39"/>
      <c r="R28" s="39">
        <f>BORDRO!$V$16</f>
        <v>0</v>
      </c>
      <c r="S28" s="27" t="s">
        <v>164</v>
      </c>
    </row>
    <row r="29" spans="1:19">
      <c r="A29" s="56"/>
      <c r="B29" s="32"/>
      <c r="C29" s="10"/>
      <c r="D29" s="7"/>
      <c r="E29" s="7"/>
      <c r="F29" s="7"/>
      <c r="G29" s="17"/>
      <c r="H29" s="10"/>
      <c r="I29" s="7"/>
      <c r="J29" s="7"/>
      <c r="K29" s="17"/>
      <c r="L29" s="14"/>
      <c r="M29" s="10"/>
      <c r="N29" s="7"/>
      <c r="O29" s="7"/>
      <c r="P29" s="17"/>
      <c r="Q29" s="39"/>
      <c r="R29" s="42"/>
      <c r="S29" s="27"/>
    </row>
    <row r="30" spans="1:19">
      <c r="A30" s="56"/>
      <c r="B30" s="32"/>
      <c r="C30" s="10"/>
      <c r="D30" s="7"/>
      <c r="E30" s="7"/>
      <c r="F30" s="7"/>
      <c r="G30" s="17"/>
      <c r="H30" s="10"/>
      <c r="I30" s="7"/>
      <c r="J30" s="7"/>
      <c r="K30" s="17"/>
      <c r="L30" s="14"/>
      <c r="M30" s="10"/>
      <c r="N30" s="7"/>
      <c r="O30" s="7"/>
      <c r="P30" s="17"/>
      <c r="Q30" s="39"/>
      <c r="R30" s="42"/>
      <c r="S30" s="27"/>
    </row>
    <row r="31" spans="1:19">
      <c r="A31" s="56"/>
      <c r="B31" s="32"/>
      <c r="C31" s="10"/>
      <c r="D31" s="7"/>
      <c r="E31" s="7"/>
      <c r="F31" s="7"/>
      <c r="G31" s="17"/>
      <c r="H31" s="10"/>
      <c r="I31" s="7"/>
      <c r="J31" s="7"/>
      <c r="K31" s="17"/>
      <c r="L31" s="14"/>
      <c r="M31" s="10"/>
      <c r="N31" s="7"/>
      <c r="O31" s="7"/>
      <c r="P31" s="17"/>
      <c r="Q31" s="39"/>
      <c r="R31" s="42"/>
      <c r="S31" s="27"/>
    </row>
    <row r="32" spans="1:19">
      <c r="A32" s="56"/>
      <c r="B32" s="32"/>
      <c r="C32" s="10"/>
      <c r="D32" s="7"/>
      <c r="E32" s="7"/>
      <c r="F32" s="7"/>
      <c r="G32" s="17"/>
      <c r="H32" s="10"/>
      <c r="I32" s="7"/>
      <c r="J32" s="7"/>
      <c r="K32" s="17"/>
      <c r="L32" s="14"/>
      <c r="M32" s="10"/>
      <c r="N32" s="7"/>
      <c r="O32" s="7"/>
      <c r="P32" s="17"/>
      <c r="Q32" s="39"/>
      <c r="R32" s="42"/>
      <c r="S32" s="27"/>
    </row>
    <row r="33" spans="1:19">
      <c r="A33" s="56"/>
      <c r="B33" s="32"/>
      <c r="C33" s="10"/>
      <c r="D33" s="7"/>
      <c r="E33" s="7"/>
      <c r="F33" s="7"/>
      <c r="G33" s="17"/>
      <c r="H33" s="10"/>
      <c r="I33" s="7"/>
      <c r="J33" s="7"/>
      <c r="K33" s="17"/>
      <c r="L33" s="14"/>
      <c r="M33" s="10"/>
      <c r="N33" s="7"/>
      <c r="O33" s="7"/>
      <c r="P33" s="17"/>
      <c r="Q33" s="39"/>
      <c r="R33" s="42"/>
      <c r="S33" s="27"/>
    </row>
    <row r="34" spans="1:19">
      <c r="A34" s="56"/>
      <c r="B34" s="32"/>
      <c r="C34" s="10"/>
      <c r="D34" s="7"/>
      <c r="E34" s="7"/>
      <c r="F34" s="7"/>
      <c r="G34" s="17"/>
      <c r="H34" s="10"/>
      <c r="I34" s="7"/>
      <c r="J34" s="7"/>
      <c r="K34" s="17"/>
      <c r="L34" s="14"/>
      <c r="M34" s="10"/>
      <c r="N34" s="7"/>
      <c r="O34" s="7"/>
      <c r="P34" s="17"/>
      <c r="Q34" s="39"/>
      <c r="R34" s="42"/>
      <c r="S34" s="27"/>
    </row>
    <row r="35" spans="1:19">
      <c r="A35" s="56"/>
      <c r="B35" s="32"/>
      <c r="C35" s="10"/>
      <c r="D35" s="7"/>
      <c r="E35" s="7"/>
      <c r="F35" s="7"/>
      <c r="G35" s="17"/>
      <c r="H35" s="10"/>
      <c r="I35" s="7"/>
      <c r="J35" s="7"/>
      <c r="K35" s="17"/>
      <c r="L35" s="14"/>
      <c r="M35" s="10"/>
      <c r="N35" s="7"/>
      <c r="O35" s="7"/>
      <c r="P35" s="17"/>
      <c r="Q35" s="39"/>
      <c r="R35" s="39"/>
      <c r="S35" s="27"/>
    </row>
    <row r="36" spans="1:19">
      <c r="A36" s="56"/>
      <c r="B36" s="32"/>
      <c r="C36" s="10"/>
      <c r="D36" s="7"/>
      <c r="E36" s="7"/>
      <c r="F36" s="7"/>
      <c r="G36" s="17"/>
      <c r="H36" s="10"/>
      <c r="I36" s="7"/>
      <c r="J36" s="7"/>
      <c r="K36" s="17"/>
      <c r="L36" s="14"/>
      <c r="M36" s="10"/>
      <c r="N36" s="7"/>
      <c r="O36" s="7"/>
      <c r="P36" s="17"/>
      <c r="Q36" s="39"/>
      <c r="R36" s="39"/>
      <c r="S36" s="27"/>
    </row>
    <row r="37" spans="1:19">
      <c r="A37" s="56"/>
      <c r="B37" s="32"/>
      <c r="C37" s="10"/>
      <c r="D37" s="7"/>
      <c r="E37" s="7"/>
      <c r="F37" s="7"/>
      <c r="G37" s="17"/>
      <c r="H37" s="10"/>
      <c r="I37" s="7"/>
      <c r="J37" s="7"/>
      <c r="K37" s="17"/>
      <c r="L37" s="14"/>
      <c r="M37" s="10"/>
      <c r="N37" s="7"/>
      <c r="O37" s="7"/>
      <c r="P37" s="17"/>
      <c r="Q37" s="39"/>
      <c r="R37" s="39"/>
      <c r="S37" s="27"/>
    </row>
    <row r="38" spans="1:19">
      <c r="A38" s="56"/>
      <c r="B38" s="32"/>
      <c r="C38" s="10"/>
      <c r="D38" s="7"/>
      <c r="E38" s="7"/>
      <c r="F38" s="7"/>
      <c r="G38" s="17"/>
      <c r="H38" s="10"/>
      <c r="I38" s="7"/>
      <c r="J38" s="7"/>
      <c r="K38" s="17"/>
      <c r="L38" s="14"/>
      <c r="M38" s="10"/>
      <c r="N38" s="7"/>
      <c r="O38" s="7"/>
      <c r="P38" s="17"/>
      <c r="Q38" s="39"/>
      <c r="R38" s="42"/>
      <c r="S38" s="27"/>
    </row>
    <row r="39" spans="1:19">
      <c r="A39" s="56"/>
      <c r="B39" s="32"/>
      <c r="C39" s="10"/>
      <c r="D39" s="7"/>
      <c r="E39" s="7"/>
      <c r="F39" s="7"/>
      <c r="G39" s="17"/>
      <c r="H39" s="10"/>
      <c r="I39" s="7"/>
      <c r="J39" s="7"/>
      <c r="K39" s="17"/>
      <c r="L39" s="14"/>
      <c r="M39" s="10"/>
      <c r="N39" s="7"/>
      <c r="O39" s="7"/>
      <c r="P39" s="17"/>
      <c r="Q39" s="39"/>
      <c r="R39" s="39"/>
      <c r="S39" s="27"/>
    </row>
    <row r="40" spans="1:19">
      <c r="A40" s="56"/>
      <c r="B40" s="32"/>
      <c r="C40" s="10"/>
      <c r="D40" s="7"/>
      <c r="E40" s="7"/>
      <c r="F40" s="7"/>
      <c r="G40" s="17"/>
      <c r="H40" s="10"/>
      <c r="I40" s="7"/>
      <c r="J40" s="7"/>
      <c r="K40" s="17"/>
      <c r="L40" s="14"/>
      <c r="M40" s="10"/>
      <c r="N40" s="7"/>
      <c r="O40" s="7"/>
      <c r="P40" s="17"/>
      <c r="Q40" s="39"/>
      <c r="R40" s="42"/>
      <c r="S40" s="27"/>
    </row>
    <row r="41" spans="1:19">
      <c r="A41" s="56"/>
      <c r="B41" s="32"/>
      <c r="C41" s="10"/>
      <c r="D41" s="7"/>
      <c r="E41" s="7"/>
      <c r="F41" s="7"/>
      <c r="G41" s="17"/>
      <c r="H41" s="10"/>
      <c r="I41" s="7"/>
      <c r="J41" s="7"/>
      <c r="K41" s="17"/>
      <c r="L41" s="14"/>
      <c r="M41" s="10"/>
      <c r="N41" s="7"/>
      <c r="O41" s="7"/>
      <c r="P41" s="17"/>
      <c r="Q41" s="39"/>
      <c r="R41" s="42"/>
      <c r="S41" s="27"/>
    </row>
    <row r="42" spans="1:19" ht="12" thickBot="1">
      <c r="A42" s="56"/>
      <c r="B42" s="34"/>
      <c r="C42" s="35"/>
      <c r="D42" s="36"/>
      <c r="E42" s="36"/>
      <c r="F42" s="36"/>
      <c r="G42" s="37"/>
      <c r="H42" s="35"/>
      <c r="I42" s="36"/>
      <c r="J42" s="36"/>
      <c r="K42" s="37"/>
      <c r="L42" s="38"/>
      <c r="M42" s="35"/>
      <c r="N42" s="36"/>
      <c r="O42" s="36"/>
      <c r="P42" s="37"/>
      <c r="Q42" s="40"/>
      <c r="R42" s="43"/>
      <c r="S42" s="27"/>
    </row>
    <row r="43" spans="1:19" ht="12.75" thickTop="1" thickBot="1">
      <c r="A43" s="56"/>
      <c r="B43" s="263" t="s">
        <v>26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5"/>
      <c r="Q43" s="53">
        <f>SUM(Q15:Q42)</f>
        <v>0</v>
      </c>
      <c r="R43" s="54">
        <f>SUM(R15:R42)</f>
        <v>0</v>
      </c>
      <c r="S43" s="190">
        <f>Q43-R43</f>
        <v>0</v>
      </c>
    </row>
    <row r="44" spans="1:19" ht="12" thickTop="1">
      <c r="A44" s="56"/>
      <c r="S44" s="15"/>
    </row>
    <row r="45" spans="1:19">
      <c r="A45" s="56"/>
      <c r="B45" s="292" t="s">
        <v>53</v>
      </c>
      <c r="C45" s="293"/>
      <c r="D45" s="293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3" t="s">
        <v>54</v>
      </c>
      <c r="Q45" s="293"/>
      <c r="R45" s="293"/>
      <c r="S45" s="298"/>
    </row>
    <row r="46" spans="1:19" ht="2.25" customHeight="1">
      <c r="A46" s="56"/>
      <c r="B46" s="292"/>
      <c r="C46" s="293"/>
      <c r="D46" s="29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5"/>
      <c r="P46" s="55"/>
      <c r="Q46" s="55"/>
      <c r="R46" s="55"/>
      <c r="S46" s="56"/>
    </row>
    <row r="47" spans="1:19" ht="12" thickBot="1">
      <c r="A47" s="56"/>
      <c r="S47" s="46">
        <f ca="1">M6</f>
        <v>42548</v>
      </c>
    </row>
    <row r="48" spans="1:19" ht="12.75" customHeight="1" thickTop="1">
      <c r="A48" s="56"/>
      <c r="B48" s="294" t="s">
        <v>55</v>
      </c>
      <c r="C48" s="295"/>
      <c r="D48" s="295" t="s">
        <v>56</v>
      </c>
      <c r="E48" s="295"/>
      <c r="F48" s="295"/>
      <c r="G48" s="295"/>
      <c r="H48" s="295" t="s">
        <v>57</v>
      </c>
      <c r="I48" s="295"/>
      <c r="J48" s="295"/>
      <c r="K48" s="295"/>
      <c r="L48" s="295" t="s">
        <v>20</v>
      </c>
      <c r="M48" s="295"/>
      <c r="N48" s="295"/>
      <c r="O48" s="295" t="s">
        <v>58</v>
      </c>
      <c r="P48" s="281"/>
      <c r="Q48" s="281"/>
      <c r="R48" s="291" t="s">
        <v>59</v>
      </c>
      <c r="S48" s="15" t="s">
        <v>69</v>
      </c>
    </row>
    <row r="49" spans="1:19">
      <c r="A49" s="56"/>
      <c r="B49" s="296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83"/>
      <c r="P49" s="283"/>
      <c r="Q49" s="283"/>
      <c r="R49" s="284"/>
      <c r="S49" s="15" t="s">
        <v>70</v>
      </c>
    </row>
    <row r="50" spans="1:19">
      <c r="A50" s="56"/>
      <c r="B50" s="285"/>
      <c r="C50" s="278"/>
      <c r="D50" s="277">
        <f>Q15+Q16</f>
        <v>0</v>
      </c>
      <c r="E50" s="278"/>
      <c r="F50" s="278"/>
      <c r="G50" s="278"/>
      <c r="H50" s="277">
        <f>Q17</f>
        <v>0</v>
      </c>
      <c r="I50" s="278"/>
      <c r="J50" s="278"/>
      <c r="K50" s="278"/>
      <c r="L50" s="277">
        <f>R20+R21+R22+R23+R24+R25</f>
        <v>0</v>
      </c>
      <c r="M50" s="278"/>
      <c r="N50" s="278"/>
      <c r="O50" s="277">
        <f>D50+H50-L50</f>
        <v>0</v>
      </c>
      <c r="P50" s="278"/>
      <c r="Q50" s="278"/>
      <c r="R50" s="273"/>
      <c r="S50" s="15"/>
    </row>
    <row r="51" spans="1:19" ht="12" thickBot="1">
      <c r="A51" s="56"/>
      <c r="B51" s="286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4"/>
      <c r="S51" s="25" t="s">
        <v>71</v>
      </c>
    </row>
    <row r="52" spans="1:19" ht="12" thickTop="1">
      <c r="A52" s="56"/>
      <c r="B52" s="266" t="s">
        <v>60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8"/>
      <c r="P52" s="269" t="s">
        <v>150</v>
      </c>
      <c r="Q52" s="269"/>
      <c r="R52" s="269"/>
      <c r="S52" s="270"/>
    </row>
    <row r="53" spans="1:19">
      <c r="A53" s="56"/>
      <c r="B53" s="276" t="s">
        <v>61</v>
      </c>
      <c r="C53" s="275"/>
      <c r="D53" s="275"/>
      <c r="E53" s="275"/>
      <c r="F53" s="275" t="s">
        <v>62</v>
      </c>
      <c r="G53" s="275"/>
      <c r="H53" s="275"/>
      <c r="I53" s="275"/>
      <c r="J53" s="275"/>
      <c r="K53" s="288" t="s">
        <v>63</v>
      </c>
      <c r="L53" s="289"/>
      <c r="M53" s="289"/>
      <c r="N53" s="289"/>
      <c r="O53" s="290"/>
      <c r="P53" s="271"/>
      <c r="Q53" s="271"/>
      <c r="R53" s="271"/>
      <c r="S53" s="272"/>
    </row>
    <row r="54" spans="1:19" ht="20.100000000000001" customHeight="1">
      <c r="A54" s="56"/>
      <c r="B54" s="285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3"/>
      <c r="P54" s="12"/>
      <c r="Q54" s="181" t="s">
        <v>144</v>
      </c>
      <c r="R54" s="182">
        <f>BORDRO!$H$16</f>
        <v>0</v>
      </c>
      <c r="S54" s="136"/>
    </row>
    <row r="55" spans="1:19" ht="20.100000000000001" customHeight="1" thickBot="1">
      <c r="A55" s="56"/>
      <c r="B55" s="286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4"/>
      <c r="P55" s="11"/>
      <c r="Q55" s="185">
        <v>0.245</v>
      </c>
      <c r="R55" s="184">
        <f>ROUND((R54*24.5/100),2)</f>
        <v>0</v>
      </c>
      <c r="S55" s="56"/>
    </row>
    <row r="56" spans="1:19" ht="20.100000000000001" customHeight="1" thickTop="1">
      <c r="A56" s="56"/>
      <c r="B56" s="280" t="s">
        <v>64</v>
      </c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2"/>
      <c r="P56" s="11"/>
      <c r="Q56" s="183"/>
      <c r="R56" s="184"/>
      <c r="S56" s="56"/>
    </row>
    <row r="57" spans="1:19" ht="20.100000000000001" customHeight="1">
      <c r="A57" s="56"/>
      <c r="B57" s="287" t="s">
        <v>65</v>
      </c>
      <c r="C57" s="283"/>
      <c r="D57" s="283"/>
      <c r="E57" s="283" t="s">
        <v>46</v>
      </c>
      <c r="F57" s="283"/>
      <c r="G57" s="283"/>
      <c r="H57" s="283"/>
      <c r="I57" s="283" t="s">
        <v>66</v>
      </c>
      <c r="J57" s="283"/>
      <c r="K57" s="283"/>
      <c r="L57" s="283" t="s">
        <v>67</v>
      </c>
      <c r="M57" s="283"/>
      <c r="N57" s="283"/>
      <c r="O57" s="284"/>
      <c r="P57" s="11"/>
      <c r="Q57" s="185">
        <v>7.4999999999999997E-2</v>
      </c>
      <c r="R57" s="184">
        <f>ROUND((R54*7.5/100),2)</f>
        <v>0</v>
      </c>
      <c r="S57" s="56"/>
    </row>
    <row r="58" spans="1:19" ht="20.100000000000001" customHeight="1">
      <c r="A58" s="56"/>
      <c r="B58" s="285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3"/>
      <c r="P58" s="11"/>
      <c r="Q58" s="183">
        <v>0.32</v>
      </c>
      <c r="R58" s="184">
        <f>T52</f>
        <v>0</v>
      </c>
      <c r="S58" s="56"/>
    </row>
    <row r="59" spans="1:19" ht="20.100000000000001" customHeight="1" thickBot="1">
      <c r="A59" s="56"/>
      <c r="B59" s="286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4"/>
      <c r="P59" s="24"/>
      <c r="Q59" s="186" t="s">
        <v>26</v>
      </c>
      <c r="R59" s="187">
        <f>SUM(R55:R58)</f>
        <v>0</v>
      </c>
      <c r="S59" s="21"/>
    </row>
    <row r="60" spans="1:19" ht="12" thickTop="1"/>
  </sheetData>
  <sheetProtection password="CE28" sheet="1"/>
  <mergeCells count="60">
    <mergeCell ref="D5:I5"/>
    <mergeCell ref="B8:D8"/>
    <mergeCell ref="B9:D9"/>
    <mergeCell ref="B2:S2"/>
    <mergeCell ref="R4:R5"/>
    <mergeCell ref="B6:C7"/>
    <mergeCell ref="I6:K7"/>
    <mergeCell ref="M7:P7"/>
    <mergeCell ref="J4:L5"/>
    <mergeCell ref="M4:P5"/>
    <mergeCell ref="B4:C5"/>
    <mergeCell ref="Q4:Q10"/>
    <mergeCell ref="D4:I4"/>
    <mergeCell ref="S12:S14"/>
    <mergeCell ref="L12:L13"/>
    <mergeCell ref="M12:P13"/>
    <mergeCell ref="Q12:R12"/>
    <mergeCell ref="Q13:Q14"/>
    <mergeCell ref="R13:R14"/>
    <mergeCell ref="B12:B14"/>
    <mergeCell ref="C12:G13"/>
    <mergeCell ref="H12:K13"/>
    <mergeCell ref="M6:P6"/>
    <mergeCell ref="B10:D10"/>
    <mergeCell ref="E8:P8"/>
    <mergeCell ref="E9:P9"/>
    <mergeCell ref="E10:P10"/>
    <mergeCell ref="H48:K49"/>
    <mergeCell ref="L48:N49"/>
    <mergeCell ref="P45:S45"/>
    <mergeCell ref="E45:O45"/>
    <mergeCell ref="O48:Q49"/>
    <mergeCell ref="B58:D59"/>
    <mergeCell ref="E58:H59"/>
    <mergeCell ref="I58:K59"/>
    <mergeCell ref="L58:O59"/>
    <mergeCell ref="B57:D57"/>
    <mergeCell ref="B56:O56"/>
    <mergeCell ref="E57:H57"/>
    <mergeCell ref="I57:K57"/>
    <mergeCell ref="L57:O57"/>
    <mergeCell ref="B54:E55"/>
    <mergeCell ref="F54:J55"/>
    <mergeCell ref="K54:O55"/>
    <mergeCell ref="B43:P43"/>
    <mergeCell ref="B52:O52"/>
    <mergeCell ref="P52:S53"/>
    <mergeCell ref="R50:R51"/>
    <mergeCell ref="F53:J53"/>
    <mergeCell ref="B53:E53"/>
    <mergeCell ref="D50:G51"/>
    <mergeCell ref="H50:K51"/>
    <mergeCell ref="L50:N51"/>
    <mergeCell ref="O50:Q51"/>
    <mergeCell ref="B50:C51"/>
    <mergeCell ref="K53:O53"/>
    <mergeCell ref="R48:R49"/>
    <mergeCell ref="B45:D46"/>
    <mergeCell ref="B48:C49"/>
    <mergeCell ref="D48:G49"/>
  </mergeCells>
  <phoneticPr fontId="2" type="noConversion"/>
  <pageMargins left="0.15748031496062992" right="0.15748031496062992" top="0.19685039370078741" bottom="0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tabSelected="1" topLeftCell="C1" workbookViewId="0">
      <selection activeCell="I6" sqref="I6"/>
    </sheetView>
  </sheetViews>
  <sheetFormatPr defaultRowHeight="11.25"/>
  <cols>
    <col min="1" max="1" width="4.5703125" style="73" customWidth="1"/>
    <col min="2" max="2" width="11" style="73" customWidth="1"/>
    <col min="3" max="3" width="14.140625" style="73" customWidth="1"/>
    <col min="4" max="4" width="7.5703125" style="73" bestFit="1" customWidth="1"/>
    <col min="5" max="5" width="7.42578125" style="73" customWidth="1"/>
    <col min="6" max="6" width="4.85546875" style="73" bestFit="1" customWidth="1"/>
    <col min="7" max="7" width="5.140625" style="73" customWidth="1"/>
    <col min="8" max="8" width="7.85546875" style="73" customWidth="1"/>
    <col min="9" max="9" width="6.85546875" style="73" customWidth="1"/>
    <col min="10" max="10" width="8.5703125" style="73" customWidth="1"/>
    <col min="11" max="11" width="7.42578125" style="73" customWidth="1"/>
    <col min="12" max="12" width="7.28515625" style="73" customWidth="1"/>
    <col min="13" max="13" width="7" style="73" customWidth="1"/>
    <col min="14" max="14" width="7.5703125" style="73" customWidth="1"/>
    <col min="15" max="15" width="5.5703125" style="73" hidden="1" customWidth="1"/>
    <col min="16" max="16" width="6.85546875" style="73" customWidth="1"/>
    <col min="17" max="17" width="7.42578125" style="73" customWidth="1"/>
    <col min="18" max="18" width="7.5703125" style="73" customWidth="1"/>
    <col min="19" max="19" width="8.28515625" style="73" customWidth="1"/>
    <col min="20" max="20" width="4.85546875" style="73" customWidth="1"/>
    <col min="21" max="21" width="7.28515625" style="73" customWidth="1"/>
    <col min="22" max="22" width="7.85546875" style="73" customWidth="1"/>
    <col min="23" max="24" width="0" style="73" hidden="1" customWidth="1"/>
    <col min="25" max="16384" width="9.140625" style="73"/>
  </cols>
  <sheetData>
    <row r="1" spans="1:24" ht="3.75" customHeight="1" thickBot="1">
      <c r="S1" s="124"/>
      <c r="T1" s="124"/>
      <c r="U1" s="124"/>
      <c r="V1" s="124"/>
    </row>
    <row r="2" spans="1:24" ht="16.5" thickTop="1">
      <c r="A2" s="357" t="s">
        <v>23</v>
      </c>
      <c r="B2" s="358"/>
      <c r="C2" s="122">
        <f>'KİŞİ BİLGİ'!$C$12</f>
        <v>8.8816999999999993E-2</v>
      </c>
      <c r="D2" s="70"/>
      <c r="E2" s="70"/>
      <c r="F2" s="356" t="s">
        <v>160</v>
      </c>
      <c r="G2" s="356"/>
      <c r="H2" s="356"/>
      <c r="I2" s="356"/>
      <c r="J2" s="356"/>
      <c r="K2" s="356"/>
      <c r="L2" s="356"/>
      <c r="M2" s="356"/>
      <c r="N2" s="356"/>
      <c r="O2" s="123"/>
      <c r="P2" s="354" t="s">
        <v>190</v>
      </c>
      <c r="Q2" s="354"/>
      <c r="R2" s="346" t="s">
        <v>27</v>
      </c>
      <c r="S2" s="347"/>
      <c r="T2" s="347"/>
      <c r="U2" s="193" t="str">
        <f>'KİŞİ BİLGİ'!$J$12</f>
        <v>HAZİRAN</v>
      </c>
      <c r="V2" s="193">
        <f>'KİŞİ BİLGİ'!$K$12</f>
        <v>2016</v>
      </c>
    </row>
    <row r="3" spans="1:24" ht="16.5" customHeight="1" thickBot="1">
      <c r="A3" s="359" t="s">
        <v>24</v>
      </c>
      <c r="B3" s="360"/>
      <c r="C3" s="203">
        <f>ROUND(C2*140,2)</f>
        <v>12.43</v>
      </c>
      <c r="D3" s="196"/>
      <c r="E3" s="197"/>
      <c r="F3" s="362" t="str">
        <f>'KİŞİ BİLGİ'!$B$11</f>
        <v>……………………………………….. MÜDÜRLÜĞÜ</v>
      </c>
      <c r="G3" s="362"/>
      <c r="H3" s="362"/>
      <c r="I3" s="362"/>
      <c r="J3" s="362"/>
      <c r="K3" s="362"/>
      <c r="L3" s="362"/>
      <c r="M3" s="362"/>
      <c r="N3" s="362"/>
      <c r="O3" s="191"/>
      <c r="P3" s="355">
        <f>L16+M16</f>
        <v>0</v>
      </c>
      <c r="Q3" s="355"/>
      <c r="R3" s="209"/>
      <c r="S3" s="365"/>
      <c r="T3" s="365"/>
      <c r="U3" s="365"/>
      <c r="V3" s="365"/>
    </row>
    <row r="4" spans="1:24" ht="20.25" thickTop="1">
      <c r="A4" s="374" t="s">
        <v>7</v>
      </c>
      <c r="B4" s="361" t="s">
        <v>9</v>
      </c>
      <c r="C4" s="361" t="s">
        <v>0</v>
      </c>
      <c r="D4" s="350" t="s">
        <v>146</v>
      </c>
      <c r="E4" s="363" t="s">
        <v>147</v>
      </c>
      <c r="F4" s="352" t="s">
        <v>10</v>
      </c>
      <c r="G4" s="352" t="s">
        <v>11</v>
      </c>
      <c r="H4" s="348" t="s">
        <v>12</v>
      </c>
      <c r="I4" s="348" t="s">
        <v>25</v>
      </c>
      <c r="J4" s="348" t="s">
        <v>13</v>
      </c>
      <c r="K4" s="348" t="s">
        <v>14</v>
      </c>
      <c r="L4" s="352" t="s">
        <v>15</v>
      </c>
      <c r="M4" s="352"/>
      <c r="N4" s="348" t="s">
        <v>18</v>
      </c>
      <c r="O4" s="194" t="s">
        <v>130</v>
      </c>
      <c r="P4" s="194" t="s">
        <v>132</v>
      </c>
      <c r="Q4" s="348" t="s">
        <v>19</v>
      </c>
      <c r="R4" s="195" t="s">
        <v>158</v>
      </c>
      <c r="S4" s="348" t="s">
        <v>149</v>
      </c>
      <c r="T4" s="368" t="s">
        <v>88</v>
      </c>
      <c r="U4" s="348" t="s">
        <v>20</v>
      </c>
      <c r="V4" s="366" t="s">
        <v>21</v>
      </c>
    </row>
    <row r="5" spans="1:24" s="125" customFormat="1" ht="24.75" customHeight="1" thickBot="1">
      <c r="A5" s="375"/>
      <c r="B5" s="349"/>
      <c r="C5" s="349"/>
      <c r="D5" s="351"/>
      <c r="E5" s="364"/>
      <c r="F5" s="349"/>
      <c r="G5" s="349"/>
      <c r="H5" s="353"/>
      <c r="I5" s="353"/>
      <c r="J5" s="353"/>
      <c r="K5" s="353"/>
      <c r="L5" s="52" t="s">
        <v>16</v>
      </c>
      <c r="M5" s="52" t="s">
        <v>17</v>
      </c>
      <c r="N5" s="349"/>
      <c r="O5" s="52" t="s">
        <v>131</v>
      </c>
      <c r="P5" s="52" t="s">
        <v>131</v>
      </c>
      <c r="Q5" s="349"/>
      <c r="R5" s="201" t="s">
        <v>159</v>
      </c>
      <c r="S5" s="349"/>
      <c r="T5" s="369"/>
      <c r="U5" s="349"/>
      <c r="V5" s="367"/>
    </row>
    <row r="6" spans="1:24" ht="12" thickTop="1">
      <c r="A6" s="126">
        <f>IF('KİŞİ BİLGİ'!A14&lt;&gt;0,'KİŞİ BİLGİ'!A14,"")</f>
        <v>1</v>
      </c>
      <c r="B6" s="127" t="str">
        <f>IF('KİŞİ BİLGİ'!C14&lt;&gt;0,'KİŞİ BİLGİ'!C14,"")</f>
        <v/>
      </c>
      <c r="C6" s="128" t="str">
        <f>IF('KİŞİ BİLGİ'!B14&lt;&gt;0,'KİŞİ BİLGİ'!B14,"")</f>
        <v/>
      </c>
      <c r="D6" s="135" t="str">
        <f>IF('KİŞİ BİLGİ'!J14&lt;&gt;0,'KİŞİ BİLGİ'!J14,"")</f>
        <v/>
      </c>
      <c r="E6" s="135" t="str">
        <f>IF('KİŞİ BİLGİ'!K14&lt;&gt;0,'KİŞİ BİLGİ'!K14,"")</f>
        <v/>
      </c>
      <c r="F6" s="127" t="str">
        <f>IF(G6&lt;&gt;"",ROUNDUP(G6/7.5,0),"")</f>
        <v/>
      </c>
      <c r="G6" s="51" t="str">
        <f>IF('KİŞİ BİLGİ'!D14&lt;&gt;0,'KİŞİ BİLGİ'!D14,"")</f>
        <v/>
      </c>
      <c r="H6" s="129" t="str">
        <f>IF(G6&lt;&gt;"",ROUND((G6*$C$3),2),"")</f>
        <v/>
      </c>
      <c r="I6" s="130" t="str">
        <f>IF(H6&lt;&gt;"",ROUND(H6*24.5/100+M19,2),"")</f>
        <v/>
      </c>
      <c r="J6" s="129" t="str">
        <f>IF(AND(H6&lt;&gt;"",I6&lt;&gt;""),H6+I6,"")</f>
        <v/>
      </c>
      <c r="K6" s="129" t="str">
        <f>H6</f>
        <v/>
      </c>
      <c r="L6" s="129" t="str">
        <f>I6</f>
        <v/>
      </c>
      <c r="M6" s="129" t="str">
        <f>IF(K6&lt;&gt;"",ROUND((K6*7.5/100),2),"")</f>
        <v/>
      </c>
      <c r="N6" s="129" t="str">
        <f>IF(AND(K6&lt;&gt;"",M6&lt;&gt;""),K6-M6,"")</f>
        <v/>
      </c>
      <c r="O6" s="129" t="str">
        <f>A.G.İ.!E8</f>
        <v/>
      </c>
      <c r="P6" s="129" t="str">
        <f>IF(O6&lt;=Q6,O6,Q6)</f>
        <v/>
      </c>
      <c r="Q6" s="129" t="str">
        <f>IF(N6&lt;&gt;"",ROUND(N6*15/100,2),"")</f>
        <v/>
      </c>
      <c r="R6" s="129" t="str">
        <f>IF(AND(Q6&lt;&gt;"",P6&lt;&gt;""),Q6-P6,"")</f>
        <v/>
      </c>
      <c r="S6" s="129" t="str">
        <f>IF(H6&lt;&gt;"",ROUND(H6*7.59/1000,2),"")</f>
        <v/>
      </c>
      <c r="T6" s="222"/>
      <c r="U6" s="129" t="str">
        <f>IF(SUM(L6,M6,R6,S6,T6)&lt;&gt;0,SUM(L6,M6,R6,S6,T6),"")</f>
        <v/>
      </c>
      <c r="V6" s="131" t="str">
        <f>IF(AND(J6&lt;&gt;"",U6&lt;&gt;""),J6-U6,"")</f>
        <v/>
      </c>
      <c r="W6" s="73" t="str">
        <f>A.G.İ.TABLO!K2</f>
        <v>B</v>
      </c>
      <c r="X6" s="73">
        <f>A.G.İ.TABLO!O2</f>
        <v>123.53</v>
      </c>
    </row>
    <row r="7" spans="1:24">
      <c r="A7" s="126">
        <f>IF('KİŞİ BİLGİ'!A15&lt;&gt;0,'KİŞİ BİLGİ'!A15,"")</f>
        <v>2</v>
      </c>
      <c r="B7" s="127" t="str">
        <f>IF('KİŞİ BİLGİ'!C15&lt;&gt;0,'KİŞİ BİLGİ'!C15,"")</f>
        <v/>
      </c>
      <c r="C7" s="128" t="str">
        <f>IF('KİŞİ BİLGİ'!B15&lt;&gt;0,'KİŞİ BİLGİ'!B15,"")</f>
        <v/>
      </c>
      <c r="D7" s="135" t="str">
        <f>IF('KİŞİ BİLGİ'!J15&lt;&gt;0,'KİŞİ BİLGİ'!J15,"")</f>
        <v/>
      </c>
      <c r="E7" s="135" t="str">
        <f>IF('KİŞİ BİLGİ'!K15&lt;&gt;0,'KİŞİ BİLGİ'!K15,"")</f>
        <v/>
      </c>
      <c r="F7" s="127" t="str">
        <f>IF(G7&lt;&gt;"",ROUNDUP(G7/7.5,0),"")</f>
        <v/>
      </c>
      <c r="G7" s="51" t="str">
        <f>IF('KİŞİ BİLGİ'!D15&lt;&gt;0,'KİŞİ BİLGİ'!D15,"")</f>
        <v/>
      </c>
      <c r="H7" s="129" t="str">
        <f>IF(G7&lt;&gt;"",ROUND((G7*$C$3),2),"")</f>
        <v/>
      </c>
      <c r="I7" s="130" t="str">
        <f>IF(H7&lt;&gt;"",ROUND(H7*24.5/100,2),"")</f>
        <v/>
      </c>
      <c r="J7" s="129" t="str">
        <f>IF(AND(H7&lt;&gt;"",I7&lt;&gt;""),H7+I7,"")</f>
        <v/>
      </c>
      <c r="K7" s="129" t="str">
        <f>H7</f>
        <v/>
      </c>
      <c r="L7" s="129" t="str">
        <f>I7</f>
        <v/>
      </c>
      <c r="M7" s="129" t="str">
        <f>IF(K7&lt;&gt;"",ROUND((K7*7.5/100),2),"")</f>
        <v/>
      </c>
      <c r="N7" s="129" t="str">
        <f>IF(AND(K7&lt;&gt;"",M7&lt;&gt;""),K7-M7,"")</f>
        <v/>
      </c>
      <c r="O7" s="129" t="str">
        <f>A.G.İ.!E9</f>
        <v/>
      </c>
      <c r="P7" s="129" t="str">
        <f>IF(O7&lt;=Q7,O7,Q7)</f>
        <v/>
      </c>
      <c r="Q7" s="129" t="str">
        <f>IF(N7&lt;&gt;"",ROUND(N7*15/100,2),"")</f>
        <v/>
      </c>
      <c r="R7" s="129" t="str">
        <f>IF(AND(Q7&lt;&gt;"",P7&lt;&gt;""),Q7-P7,"")</f>
        <v/>
      </c>
      <c r="S7" s="129" t="str">
        <f>IF(H7&lt;&gt;"",ROUND(H7*7.59/1000,2),"")</f>
        <v/>
      </c>
      <c r="T7" s="222"/>
      <c r="U7" s="129" t="str">
        <f>IF(SUM(L7,M7,R7,S7,T7)&lt;&gt;0,SUM(L7,M7,R7,S7,T7),"")</f>
        <v/>
      </c>
      <c r="V7" s="131" t="str">
        <f>IF(AND(J7&lt;&gt;"",U7&lt;&gt;""),J7-U7,"")</f>
        <v/>
      </c>
      <c r="W7" s="73" t="str">
        <f>A.G.İ.TABLO!K3</f>
        <v>EE</v>
      </c>
      <c r="X7" s="73">
        <f>A.G.İ.TABLO!O3</f>
        <v>123.53</v>
      </c>
    </row>
    <row r="8" spans="1:24">
      <c r="A8" s="126">
        <f>IF('KİŞİ BİLGİ'!A16&lt;&gt;0,'KİŞİ BİLGİ'!A16,"")</f>
        <v>3</v>
      </c>
      <c r="B8" s="127" t="str">
        <f>IF('KİŞİ BİLGİ'!C16&lt;&gt;0,'KİŞİ BİLGİ'!C16,"")</f>
        <v/>
      </c>
      <c r="C8" s="128" t="str">
        <f>IF('KİŞİ BİLGİ'!B16&lt;&gt;0,'KİŞİ BİLGİ'!B16,"")</f>
        <v/>
      </c>
      <c r="D8" s="135" t="str">
        <f>IF('KİŞİ BİLGİ'!J16&lt;&gt;0,'KİŞİ BİLGİ'!J16,"")</f>
        <v/>
      </c>
      <c r="E8" s="135" t="str">
        <f>IF('KİŞİ BİLGİ'!K16&lt;&gt;0,'KİŞİ BİLGİ'!K16,"")</f>
        <v/>
      </c>
      <c r="F8" s="127" t="str">
        <f>IF(G8&lt;&gt;"",ROUNDUP(G8/7.5,0),"")</f>
        <v/>
      </c>
      <c r="G8" s="51" t="str">
        <f>IF('KİŞİ BİLGİ'!D16&lt;&gt;0,'KİŞİ BİLGİ'!D16,"")</f>
        <v/>
      </c>
      <c r="H8" s="129" t="str">
        <f>IF(G8&lt;&gt;"",ROUND((G8*$C$3),2),"")</f>
        <v/>
      </c>
      <c r="I8" s="130" t="str">
        <f>IF(H8&lt;&gt;"",ROUND(H8*24.5/100,2),"")</f>
        <v/>
      </c>
      <c r="J8" s="129" t="str">
        <f>IF(AND(H8&lt;&gt;"",I8&lt;&gt;""),H8+I8,"")</f>
        <v/>
      </c>
      <c r="K8" s="129" t="str">
        <f t="shared" ref="K8:K15" si="0">H8</f>
        <v/>
      </c>
      <c r="L8" s="129" t="str">
        <f t="shared" ref="L8:L15" si="1">I8</f>
        <v/>
      </c>
      <c r="M8" s="129" t="str">
        <f>IF(K8&lt;&gt;"",ROUND((K8*7.5/100),2),"")</f>
        <v/>
      </c>
      <c r="N8" s="129" t="str">
        <f>IF(AND(K8&lt;&gt;"",M8&lt;&gt;""),K8-M8,"")</f>
        <v/>
      </c>
      <c r="O8" s="129" t="str">
        <f>A.G.İ.!E10</f>
        <v/>
      </c>
      <c r="P8" s="129" t="str">
        <f t="shared" ref="P8:P15" si="2">IF(O8&lt;=Q8,O8,Q8)</f>
        <v/>
      </c>
      <c r="Q8" s="129" t="str">
        <f>IF(N8&lt;&gt;"",ROUND(N8*15/100,2),"")</f>
        <v/>
      </c>
      <c r="R8" s="129" t="str">
        <f>IF(AND(Q8&lt;&gt;"",P8&lt;&gt;""),Q8-P8,"")</f>
        <v/>
      </c>
      <c r="S8" s="129" t="str">
        <f>IF(H8&lt;&gt;"",ROUND(H8*7.59/1000,2),"")</f>
        <v/>
      </c>
      <c r="T8" s="222"/>
      <c r="U8" s="129" t="str">
        <f>IF(SUM(L8,M8,R8,S8,T8)&lt;&gt;0,SUM(L8,M8,R8,S8,T8),"")</f>
        <v/>
      </c>
      <c r="V8" s="131" t="str">
        <f>IF(AND(J8&lt;&gt;"",U8&lt;&gt;""),J8-U8,"")</f>
        <v/>
      </c>
      <c r="W8" s="73" t="str">
        <f>A.G.İ.TABLO!K4</f>
        <v>EH</v>
      </c>
      <c r="X8" s="73">
        <f>A.G.İ.TABLO!O4</f>
        <v>148.22999999999999</v>
      </c>
    </row>
    <row r="9" spans="1:24">
      <c r="A9" s="126">
        <f>IF('KİŞİ BİLGİ'!A17&lt;&gt;0,'KİŞİ BİLGİ'!A17,"")</f>
        <v>4</v>
      </c>
      <c r="B9" s="127" t="str">
        <f>IF('KİŞİ BİLGİ'!C17&lt;&gt;0,'KİŞİ BİLGİ'!C17,"")</f>
        <v/>
      </c>
      <c r="C9" s="128" t="str">
        <f>IF('KİŞİ BİLGİ'!B17&lt;&gt;0,'KİŞİ BİLGİ'!B17,"")</f>
        <v/>
      </c>
      <c r="D9" s="135" t="str">
        <f>IF('KİŞİ BİLGİ'!J17&lt;&gt;0,'KİŞİ BİLGİ'!J17,"")</f>
        <v/>
      </c>
      <c r="E9" s="135" t="str">
        <f>IF('KİŞİ BİLGİ'!K17&lt;&gt;0,'KİŞİ BİLGİ'!K17,"")</f>
        <v/>
      </c>
      <c r="F9" s="127" t="str">
        <f t="shared" ref="F9:F15" si="3">IF(G9&lt;&gt;"",ROUNDUP(G9/7.5,0),"")</f>
        <v/>
      </c>
      <c r="G9" s="51" t="str">
        <f>IF('KİŞİ BİLGİ'!D17&lt;&gt;0,'KİŞİ BİLGİ'!D17,"")</f>
        <v/>
      </c>
      <c r="H9" s="129" t="str">
        <f t="shared" ref="H9:H15" si="4">IF(G9&lt;&gt;"",ROUND((G9*$C$3),2),"")</f>
        <v/>
      </c>
      <c r="I9" s="130" t="str">
        <f t="shared" ref="I9:I15" si="5">IF(H9&lt;&gt;"",ROUND(H9*24.5/100,2),"")</f>
        <v/>
      </c>
      <c r="J9" s="129" t="str">
        <f t="shared" ref="J9:J15" si="6">IF(AND(H9&lt;&gt;"",I9&lt;&gt;""),H9+I9,"")</f>
        <v/>
      </c>
      <c r="K9" s="129" t="str">
        <f t="shared" si="0"/>
        <v/>
      </c>
      <c r="L9" s="129" t="str">
        <f t="shared" si="1"/>
        <v/>
      </c>
      <c r="M9" s="129" t="str">
        <f t="shared" ref="M9:M15" si="7">IF(K9&lt;&gt;"",ROUND((K9*7.5/100),2),"")</f>
        <v/>
      </c>
      <c r="N9" s="129" t="str">
        <f t="shared" ref="N9:N15" si="8">IF(AND(K9&lt;&gt;"",M9&lt;&gt;""),K9-M9,"")</f>
        <v/>
      </c>
      <c r="O9" s="129" t="str">
        <f>A.G.İ.!E11</f>
        <v/>
      </c>
      <c r="P9" s="129" t="str">
        <f t="shared" si="2"/>
        <v/>
      </c>
      <c r="Q9" s="129" t="str">
        <f t="shared" ref="Q9:Q15" si="9">IF(N9&lt;&gt;"",ROUND(N9*15/100,2),"")</f>
        <v/>
      </c>
      <c r="R9" s="129" t="str">
        <f t="shared" ref="R9:R15" si="10">IF(AND(Q9&lt;&gt;"",P9&lt;&gt;""),Q9-P9,"")</f>
        <v/>
      </c>
      <c r="S9" s="129" t="str">
        <f t="shared" ref="S9:S15" si="11">IF(H9&lt;&gt;"",ROUND(H9*7.59/1000,2),"")</f>
        <v/>
      </c>
      <c r="T9" s="222"/>
      <c r="U9" s="129" t="str">
        <f t="shared" ref="U9:U15" si="12">IF(SUM(L9,M9,R9,S9,T9)&lt;&gt;0,SUM(L9,M9,R9,S9,T9),"")</f>
        <v/>
      </c>
      <c r="V9" s="131" t="str">
        <f t="shared" ref="V9:V15" si="13">IF(AND(J9&lt;&gt;"",U9&lt;&gt;""),J9-U9,"")</f>
        <v/>
      </c>
      <c r="W9" s="73" t="str">
        <f>A.G.İ.TABLO!K5</f>
        <v>EH1</v>
      </c>
      <c r="X9" s="73">
        <f>A.G.İ.TABLO!O5</f>
        <v>166.76</v>
      </c>
    </row>
    <row r="10" spans="1:24">
      <c r="A10" s="126">
        <f>IF('KİŞİ BİLGİ'!A18&lt;&gt;0,'KİŞİ BİLGİ'!A18,"")</f>
        <v>5</v>
      </c>
      <c r="B10" s="127" t="str">
        <f>IF('KİŞİ BİLGİ'!C18&lt;&gt;0,'KİŞİ BİLGİ'!C18,"")</f>
        <v/>
      </c>
      <c r="C10" s="128" t="str">
        <f>IF('KİŞİ BİLGİ'!B18&lt;&gt;0,'KİŞİ BİLGİ'!B18,"")</f>
        <v/>
      </c>
      <c r="D10" s="135" t="str">
        <f>IF('KİŞİ BİLGİ'!J18&lt;&gt;0,'KİŞİ BİLGİ'!J18,"")</f>
        <v/>
      </c>
      <c r="E10" s="135" t="str">
        <f>IF('KİŞİ BİLGİ'!K18&lt;&gt;0,'KİŞİ BİLGİ'!K18,"")</f>
        <v/>
      </c>
      <c r="F10" s="127" t="str">
        <f t="shared" si="3"/>
        <v/>
      </c>
      <c r="G10" s="51" t="str">
        <f>IF('KİŞİ BİLGİ'!D18&lt;&gt;0,'KİŞİ BİLGİ'!D18,"")</f>
        <v/>
      </c>
      <c r="H10" s="129" t="str">
        <f t="shared" si="4"/>
        <v/>
      </c>
      <c r="I10" s="130" t="str">
        <f t="shared" si="5"/>
        <v/>
      </c>
      <c r="J10" s="129" t="str">
        <f t="shared" si="6"/>
        <v/>
      </c>
      <c r="K10" s="129" t="str">
        <f t="shared" si="0"/>
        <v/>
      </c>
      <c r="L10" s="129" t="str">
        <f t="shared" si="1"/>
        <v/>
      </c>
      <c r="M10" s="129" t="str">
        <f t="shared" si="7"/>
        <v/>
      </c>
      <c r="N10" s="129" t="str">
        <f t="shared" si="8"/>
        <v/>
      </c>
      <c r="O10" s="129" t="str">
        <f>A.G.İ.!E12</f>
        <v/>
      </c>
      <c r="P10" s="129" t="str">
        <f t="shared" si="2"/>
        <v/>
      </c>
      <c r="Q10" s="129" t="str">
        <f t="shared" si="9"/>
        <v/>
      </c>
      <c r="R10" s="129" t="str">
        <f t="shared" si="10"/>
        <v/>
      </c>
      <c r="S10" s="129" t="str">
        <f t="shared" si="11"/>
        <v/>
      </c>
      <c r="T10" s="222"/>
      <c r="U10" s="129" t="str">
        <f t="shared" si="12"/>
        <v/>
      </c>
      <c r="V10" s="131" t="str">
        <f t="shared" si="13"/>
        <v/>
      </c>
      <c r="W10" s="73" t="str">
        <f>A.G.İ.TABLO!K6</f>
        <v>EH2</v>
      </c>
      <c r="X10" s="73">
        <f>A.G.İ.TABLO!O6</f>
        <v>185.29</v>
      </c>
    </row>
    <row r="11" spans="1:24">
      <c r="A11" s="126">
        <f>IF('KİŞİ BİLGİ'!A19&lt;&gt;0,'KİŞİ BİLGİ'!A19,"")</f>
        <v>6</v>
      </c>
      <c r="B11" s="127" t="str">
        <f>IF('KİŞİ BİLGİ'!C19&lt;&gt;0,'KİŞİ BİLGİ'!C19,"")</f>
        <v/>
      </c>
      <c r="C11" s="128" t="str">
        <f>IF('KİŞİ BİLGİ'!B19&lt;&gt;0,'KİŞİ BİLGİ'!B19,"")</f>
        <v/>
      </c>
      <c r="D11" s="135" t="str">
        <f>IF('KİŞİ BİLGİ'!J19&lt;&gt;0,'KİŞİ BİLGİ'!J19,"")</f>
        <v/>
      </c>
      <c r="E11" s="135" t="str">
        <f>IF('KİŞİ BİLGİ'!K19&lt;&gt;0,'KİŞİ BİLGİ'!K19,"")</f>
        <v/>
      </c>
      <c r="F11" s="127" t="str">
        <f t="shared" si="3"/>
        <v/>
      </c>
      <c r="G11" s="51" t="str">
        <f>IF('KİŞİ BİLGİ'!D19&lt;&gt;0,'KİŞİ BİLGİ'!D19,"")</f>
        <v/>
      </c>
      <c r="H11" s="129" t="str">
        <f t="shared" si="4"/>
        <v/>
      </c>
      <c r="I11" s="130" t="str">
        <f t="shared" si="5"/>
        <v/>
      </c>
      <c r="J11" s="129" t="str">
        <f t="shared" si="6"/>
        <v/>
      </c>
      <c r="K11" s="129" t="str">
        <f t="shared" si="0"/>
        <v/>
      </c>
      <c r="L11" s="129" t="str">
        <f t="shared" si="1"/>
        <v/>
      </c>
      <c r="M11" s="129" t="str">
        <f t="shared" si="7"/>
        <v/>
      </c>
      <c r="N11" s="129" t="str">
        <f t="shared" si="8"/>
        <v/>
      </c>
      <c r="O11" s="129" t="str">
        <f>A.G.İ.!E13</f>
        <v/>
      </c>
      <c r="P11" s="129" t="str">
        <f t="shared" si="2"/>
        <v/>
      </c>
      <c r="Q11" s="129" t="str">
        <f t="shared" si="9"/>
        <v/>
      </c>
      <c r="R11" s="129" t="str">
        <f t="shared" si="10"/>
        <v/>
      </c>
      <c r="S11" s="129" t="str">
        <f t="shared" si="11"/>
        <v/>
      </c>
      <c r="T11" s="222"/>
      <c r="U11" s="129" t="str">
        <f t="shared" si="12"/>
        <v/>
      </c>
      <c r="V11" s="131" t="str">
        <f t="shared" si="13"/>
        <v/>
      </c>
      <c r="W11" s="73" t="str">
        <f>A.G.İ.TABLO!K7</f>
        <v>EH3</v>
      </c>
      <c r="X11" s="73">
        <f>A.G.İ.TABLO!O7</f>
        <v>209.99</v>
      </c>
    </row>
    <row r="12" spans="1:24">
      <c r="A12" s="126">
        <f>IF('KİŞİ BİLGİ'!A20&lt;&gt;0,'KİŞİ BİLGİ'!A20,"")</f>
        <v>7</v>
      </c>
      <c r="B12" s="127" t="str">
        <f>IF('KİŞİ BİLGİ'!C20&lt;&gt;0,'KİŞİ BİLGİ'!C20,"")</f>
        <v/>
      </c>
      <c r="C12" s="128" t="str">
        <f>IF('KİŞİ BİLGİ'!B20&lt;&gt;0,'KİŞİ BİLGİ'!B20,"")</f>
        <v/>
      </c>
      <c r="D12" s="135" t="str">
        <f>IF('KİŞİ BİLGİ'!J20&lt;&gt;0,'KİŞİ BİLGİ'!J20,"")</f>
        <v/>
      </c>
      <c r="E12" s="135" t="str">
        <f>IF('KİŞİ BİLGİ'!K20&lt;&gt;0,'KİŞİ BİLGİ'!K20,"")</f>
        <v/>
      </c>
      <c r="F12" s="127" t="str">
        <f t="shared" si="3"/>
        <v/>
      </c>
      <c r="G12" s="51" t="str">
        <f>IF('KİŞİ BİLGİ'!D20&lt;&gt;0,'KİŞİ BİLGİ'!D20,"")</f>
        <v/>
      </c>
      <c r="H12" s="129" t="str">
        <f t="shared" si="4"/>
        <v/>
      </c>
      <c r="I12" s="130" t="str">
        <f t="shared" si="5"/>
        <v/>
      </c>
      <c r="J12" s="129" t="str">
        <f t="shared" si="6"/>
        <v/>
      </c>
      <c r="K12" s="129" t="str">
        <f t="shared" si="0"/>
        <v/>
      </c>
      <c r="L12" s="129" t="str">
        <f t="shared" si="1"/>
        <v/>
      </c>
      <c r="M12" s="129" t="str">
        <f t="shared" si="7"/>
        <v/>
      </c>
      <c r="N12" s="129" t="str">
        <f t="shared" si="8"/>
        <v/>
      </c>
      <c r="O12" s="129" t="str">
        <f>A.G.İ.!E14</f>
        <v/>
      </c>
      <c r="P12" s="129" t="str">
        <f t="shared" si="2"/>
        <v/>
      </c>
      <c r="Q12" s="129" t="str">
        <f t="shared" si="9"/>
        <v/>
      </c>
      <c r="R12" s="129" t="str">
        <f t="shared" si="10"/>
        <v/>
      </c>
      <c r="S12" s="129" t="str">
        <f t="shared" si="11"/>
        <v/>
      </c>
      <c r="T12" s="222"/>
      <c r="U12" s="129" t="str">
        <f t="shared" si="12"/>
        <v/>
      </c>
      <c r="V12" s="131" t="str">
        <f t="shared" si="13"/>
        <v/>
      </c>
      <c r="W12" s="73" t="str">
        <f>A.G.İ.TABLO!K8</f>
        <v>EH4</v>
      </c>
      <c r="X12" s="73">
        <f>A.G.İ.TABLO!O8</f>
        <v>209.99</v>
      </c>
    </row>
    <row r="13" spans="1:24">
      <c r="A13" s="126">
        <f>IF('KİŞİ BİLGİ'!A21&lt;&gt;0,'KİŞİ BİLGİ'!A21,"")</f>
        <v>8</v>
      </c>
      <c r="B13" s="127" t="str">
        <f>IF('KİŞİ BİLGİ'!C21&lt;&gt;0,'KİŞİ BİLGİ'!C21,"")</f>
        <v/>
      </c>
      <c r="C13" s="128" t="str">
        <f>IF('KİŞİ BİLGİ'!B21&lt;&gt;0,'KİŞİ BİLGİ'!B21,"")</f>
        <v/>
      </c>
      <c r="D13" s="135" t="str">
        <f>IF('KİŞİ BİLGİ'!J21&lt;&gt;0,'KİŞİ BİLGİ'!J21,"")</f>
        <v/>
      </c>
      <c r="E13" s="135" t="str">
        <f>IF('KİŞİ BİLGİ'!K21&lt;&gt;0,'KİŞİ BİLGİ'!K21,"")</f>
        <v/>
      </c>
      <c r="F13" s="127" t="str">
        <f t="shared" si="3"/>
        <v/>
      </c>
      <c r="G13" s="51" t="str">
        <f>IF('KİŞİ BİLGİ'!D21&lt;&gt;0,'KİŞİ BİLGİ'!D21,"")</f>
        <v/>
      </c>
      <c r="H13" s="129" t="str">
        <f t="shared" si="4"/>
        <v/>
      </c>
      <c r="I13" s="130" t="str">
        <f t="shared" si="5"/>
        <v/>
      </c>
      <c r="J13" s="129" t="str">
        <f t="shared" si="6"/>
        <v/>
      </c>
      <c r="K13" s="129" t="str">
        <f t="shared" si="0"/>
        <v/>
      </c>
      <c r="L13" s="129" t="str">
        <f t="shared" si="1"/>
        <v/>
      </c>
      <c r="M13" s="129" t="str">
        <f t="shared" si="7"/>
        <v/>
      </c>
      <c r="N13" s="129" t="str">
        <f t="shared" si="8"/>
        <v/>
      </c>
      <c r="O13" s="129" t="str">
        <f>A.G.İ.!E15</f>
        <v/>
      </c>
      <c r="P13" s="129" t="str">
        <f t="shared" si="2"/>
        <v/>
      </c>
      <c r="Q13" s="129" t="str">
        <f t="shared" si="9"/>
        <v/>
      </c>
      <c r="R13" s="129" t="str">
        <f t="shared" si="10"/>
        <v/>
      </c>
      <c r="S13" s="129" t="str">
        <f t="shared" si="11"/>
        <v/>
      </c>
      <c r="T13" s="222"/>
      <c r="U13" s="129" t="str">
        <f t="shared" si="12"/>
        <v/>
      </c>
      <c r="V13" s="131" t="str">
        <f t="shared" si="13"/>
        <v/>
      </c>
      <c r="W13" s="73" t="str">
        <f>A.G.İ.TABLO!K9</f>
        <v>EE1</v>
      </c>
      <c r="X13" s="73">
        <f>A.G.İ.TABLO!O9</f>
        <v>142.05000000000001</v>
      </c>
    </row>
    <row r="14" spans="1:24">
      <c r="A14" s="126">
        <f>IF('KİŞİ BİLGİ'!A22&lt;&gt;0,'KİŞİ BİLGİ'!A22,"")</f>
        <v>9</v>
      </c>
      <c r="B14" s="127" t="str">
        <f>IF('KİŞİ BİLGİ'!C22&lt;&gt;0,'KİŞİ BİLGİ'!C22,"")</f>
        <v/>
      </c>
      <c r="C14" s="128" t="str">
        <f>IF('KİŞİ BİLGİ'!B22&lt;&gt;0,'KİŞİ BİLGİ'!B22,"")</f>
        <v/>
      </c>
      <c r="D14" s="135" t="str">
        <f>IF('KİŞİ BİLGİ'!J22&lt;&gt;0,'KİŞİ BİLGİ'!J22,"")</f>
        <v/>
      </c>
      <c r="E14" s="135" t="str">
        <f>IF('KİŞİ BİLGİ'!K22&lt;&gt;0,'KİŞİ BİLGİ'!K22,"")</f>
        <v/>
      </c>
      <c r="F14" s="127" t="str">
        <f t="shared" si="3"/>
        <v/>
      </c>
      <c r="G14" s="51" t="str">
        <f>IF('KİŞİ BİLGİ'!D22&lt;&gt;0,'KİŞİ BİLGİ'!D22,"")</f>
        <v/>
      </c>
      <c r="H14" s="129" t="str">
        <f t="shared" si="4"/>
        <v/>
      </c>
      <c r="I14" s="130" t="str">
        <f t="shared" si="5"/>
        <v/>
      </c>
      <c r="J14" s="129" t="str">
        <f t="shared" si="6"/>
        <v/>
      </c>
      <c r="K14" s="129" t="str">
        <f t="shared" si="0"/>
        <v/>
      </c>
      <c r="L14" s="129" t="str">
        <f t="shared" si="1"/>
        <v/>
      </c>
      <c r="M14" s="129" t="str">
        <f t="shared" si="7"/>
        <v/>
      </c>
      <c r="N14" s="129" t="str">
        <f t="shared" si="8"/>
        <v/>
      </c>
      <c r="O14" s="129" t="str">
        <f>A.G.İ.!E16</f>
        <v/>
      </c>
      <c r="P14" s="129" t="str">
        <f t="shared" si="2"/>
        <v/>
      </c>
      <c r="Q14" s="129" t="str">
        <f t="shared" si="9"/>
        <v/>
      </c>
      <c r="R14" s="129" t="str">
        <f t="shared" si="10"/>
        <v/>
      </c>
      <c r="S14" s="129" t="str">
        <f t="shared" si="11"/>
        <v/>
      </c>
      <c r="T14" s="222"/>
      <c r="U14" s="129" t="str">
        <f t="shared" si="12"/>
        <v/>
      </c>
      <c r="V14" s="131" t="str">
        <f t="shared" si="13"/>
        <v/>
      </c>
      <c r="W14" s="73" t="str">
        <f>A.G.İ.TABLO!K10</f>
        <v>EE2</v>
      </c>
      <c r="X14" s="73">
        <f>A.G.İ.TABLO!O10</f>
        <v>160.58000000000001</v>
      </c>
    </row>
    <row r="15" spans="1:24">
      <c r="A15" s="126">
        <f>IF('KİŞİ BİLGİ'!A23&lt;&gt;0,'KİŞİ BİLGİ'!A23,"")</f>
        <v>10</v>
      </c>
      <c r="B15" s="127" t="str">
        <f>IF('KİŞİ BİLGİ'!C23&lt;&gt;0,'KİŞİ BİLGİ'!C23,"")</f>
        <v/>
      </c>
      <c r="C15" s="128" t="str">
        <f>IF('KİŞİ BİLGİ'!B23&lt;&gt;0,'KİŞİ BİLGİ'!B23,"")</f>
        <v/>
      </c>
      <c r="D15" s="135" t="str">
        <f>IF('KİŞİ BİLGİ'!J23&lt;&gt;0,'KİŞİ BİLGİ'!J23,"")</f>
        <v/>
      </c>
      <c r="E15" s="135" t="str">
        <f>IF('KİŞİ BİLGİ'!K23&lt;&gt;0,'KİŞİ BİLGİ'!K23,"")</f>
        <v/>
      </c>
      <c r="F15" s="127" t="str">
        <f t="shared" si="3"/>
        <v/>
      </c>
      <c r="G15" s="51" t="str">
        <f>IF('KİŞİ BİLGİ'!D23&lt;&gt;0,'KİŞİ BİLGİ'!D23,"")</f>
        <v/>
      </c>
      <c r="H15" s="129" t="str">
        <f t="shared" si="4"/>
        <v/>
      </c>
      <c r="I15" s="130" t="str">
        <f t="shared" si="5"/>
        <v/>
      </c>
      <c r="J15" s="129" t="str">
        <f t="shared" si="6"/>
        <v/>
      </c>
      <c r="K15" s="129" t="str">
        <f t="shared" si="0"/>
        <v/>
      </c>
      <c r="L15" s="129" t="str">
        <f t="shared" si="1"/>
        <v/>
      </c>
      <c r="M15" s="129" t="str">
        <f t="shared" si="7"/>
        <v/>
      </c>
      <c r="N15" s="129" t="str">
        <f t="shared" si="8"/>
        <v/>
      </c>
      <c r="O15" s="129" t="str">
        <f>A.G.İ.!E17</f>
        <v/>
      </c>
      <c r="P15" s="129" t="str">
        <f t="shared" si="2"/>
        <v/>
      </c>
      <c r="Q15" s="129" t="str">
        <f t="shared" si="9"/>
        <v/>
      </c>
      <c r="R15" s="129" t="str">
        <f t="shared" si="10"/>
        <v/>
      </c>
      <c r="S15" s="129" t="str">
        <f t="shared" si="11"/>
        <v/>
      </c>
      <c r="T15" s="222"/>
      <c r="U15" s="129" t="str">
        <f t="shared" si="12"/>
        <v/>
      </c>
      <c r="V15" s="131" t="str">
        <f t="shared" si="13"/>
        <v/>
      </c>
      <c r="W15" s="73" t="str">
        <f>A.G.İ.TABLO!K11</f>
        <v>EE3</v>
      </c>
      <c r="X15" s="73">
        <f>A.G.İ.TABLO!O11</f>
        <v>185.29</v>
      </c>
    </row>
    <row r="16" spans="1:24" ht="12" thickBot="1">
      <c r="A16" s="370" t="s">
        <v>26</v>
      </c>
      <c r="B16" s="371"/>
      <c r="C16" s="371"/>
      <c r="D16" s="372"/>
      <c r="E16" s="121"/>
      <c r="F16" s="188">
        <f t="shared" ref="F16:V16" si="14">SUM(F6:F15)</f>
        <v>0</v>
      </c>
      <c r="G16" s="189">
        <f t="shared" si="14"/>
        <v>0</v>
      </c>
      <c r="H16" s="71">
        <f t="shared" si="14"/>
        <v>0</v>
      </c>
      <c r="I16" s="71">
        <f t="shared" si="14"/>
        <v>0</v>
      </c>
      <c r="J16" s="71">
        <f t="shared" si="14"/>
        <v>0</v>
      </c>
      <c r="K16" s="71">
        <f t="shared" si="14"/>
        <v>0</v>
      </c>
      <c r="L16" s="71">
        <f t="shared" si="14"/>
        <v>0</v>
      </c>
      <c r="M16" s="71">
        <f t="shared" si="14"/>
        <v>0</v>
      </c>
      <c r="N16" s="71">
        <f t="shared" si="14"/>
        <v>0</v>
      </c>
      <c r="O16" s="71">
        <f t="shared" si="14"/>
        <v>0</v>
      </c>
      <c r="P16" s="71">
        <f t="shared" si="14"/>
        <v>0</v>
      </c>
      <c r="Q16" s="71">
        <f t="shared" si="14"/>
        <v>0</v>
      </c>
      <c r="R16" s="71">
        <f t="shared" si="14"/>
        <v>0</v>
      </c>
      <c r="S16" s="71">
        <f t="shared" si="14"/>
        <v>0</v>
      </c>
      <c r="T16" s="71">
        <f t="shared" si="14"/>
        <v>0</v>
      </c>
      <c r="U16" s="71">
        <f t="shared" si="14"/>
        <v>0</v>
      </c>
      <c r="V16" s="72">
        <f t="shared" si="14"/>
        <v>0</v>
      </c>
    </row>
    <row r="17" spans="2:13" ht="9.9499999999999993" customHeight="1" thickTop="1">
      <c r="B17" s="132"/>
      <c r="C17" s="133"/>
      <c r="D17" s="134"/>
      <c r="E17" s="124"/>
    </row>
    <row r="18" spans="2:13">
      <c r="K18" s="373" t="s">
        <v>190</v>
      </c>
      <c r="L18" s="373"/>
      <c r="M18" s="252">
        <f>P3</f>
        <v>0</v>
      </c>
    </row>
    <row r="19" spans="2:13">
      <c r="K19" s="373" t="s">
        <v>191</v>
      </c>
      <c r="L19" s="373"/>
      <c r="M19" s="253"/>
    </row>
  </sheetData>
  <mergeCells count="29">
    <mergeCell ref="A16:D16"/>
    <mergeCell ref="K18:L18"/>
    <mergeCell ref="K19:L19"/>
    <mergeCell ref="A4:A5"/>
    <mergeCell ref="C4:C5"/>
    <mergeCell ref="A2:B2"/>
    <mergeCell ref="A3:B3"/>
    <mergeCell ref="L4:M4"/>
    <mergeCell ref="N4:N5"/>
    <mergeCell ref="F4:F5"/>
    <mergeCell ref="B4:B5"/>
    <mergeCell ref="F3:N3"/>
    <mergeCell ref="J4:J5"/>
    <mergeCell ref="E4:E5"/>
    <mergeCell ref="R2:T2"/>
    <mergeCell ref="Q4:Q5"/>
    <mergeCell ref="D4:D5"/>
    <mergeCell ref="U4:U5"/>
    <mergeCell ref="G4:G5"/>
    <mergeCell ref="H4:H5"/>
    <mergeCell ref="P2:Q2"/>
    <mergeCell ref="P3:Q3"/>
    <mergeCell ref="F2:N2"/>
    <mergeCell ref="K4:K5"/>
    <mergeCell ref="I4:I5"/>
    <mergeCell ref="S4:S5"/>
    <mergeCell ref="S3:V3"/>
    <mergeCell ref="V4:V5"/>
    <mergeCell ref="T4:T5"/>
  </mergeCells>
  <phoneticPr fontId="2" type="noConversion"/>
  <pageMargins left="0.34" right="0.19" top="0.42" bottom="0.42" header="0.38" footer="0.31496062992125984"/>
  <pageSetup paperSize="9" scale="90" fitToWidth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6"/>
  <sheetViews>
    <sheetView showZeros="0" topLeftCell="A7" workbookViewId="0">
      <selection activeCell="C10" sqref="C10:D10"/>
    </sheetView>
  </sheetViews>
  <sheetFormatPr defaultRowHeight="13.5"/>
  <cols>
    <col min="1" max="1" width="5" style="164" customWidth="1"/>
    <col min="2" max="2" width="11.42578125" style="172" customWidth="1"/>
    <col min="3" max="3" width="12.140625" style="178" bestFit="1" customWidth="1"/>
    <col min="4" max="4" width="18.7109375" style="177" bestFit="1" customWidth="1"/>
    <col min="5" max="5" width="12.7109375" style="177" customWidth="1"/>
    <col min="6" max="6" width="14" style="179" customWidth="1"/>
    <col min="7" max="7" width="13.5703125" style="179" customWidth="1"/>
    <col min="8" max="16384" width="9.140625" style="164"/>
  </cols>
  <sheetData>
    <row r="1" spans="2:7" ht="13.5" hidden="1" customHeight="1">
      <c r="B1" s="115"/>
      <c r="C1" s="161"/>
      <c r="D1" s="162"/>
      <c r="E1" s="162"/>
      <c r="F1" s="163"/>
      <c r="G1" s="163"/>
    </row>
    <row r="2" spans="2:7" ht="13.5" hidden="1" customHeight="1">
      <c r="B2" s="115"/>
      <c r="C2" s="161"/>
      <c r="D2" s="162"/>
      <c r="E2" s="162"/>
      <c r="F2" s="163"/>
      <c r="G2" s="163"/>
    </row>
    <row r="3" spans="2:7" ht="13.5" hidden="1" customHeight="1">
      <c r="B3" s="115"/>
      <c r="C3" s="161"/>
      <c r="D3" s="162"/>
      <c r="E3" s="162"/>
      <c r="F3" s="163"/>
      <c r="G3" s="163"/>
    </row>
    <row r="4" spans="2:7" ht="13.5" hidden="1" customHeight="1">
      <c r="B4" s="115"/>
      <c r="C4" s="161"/>
      <c r="D4" s="162"/>
      <c r="E4" s="162"/>
      <c r="F4" s="163"/>
      <c r="G4" s="163"/>
    </row>
    <row r="5" spans="2:7" ht="13.5" hidden="1" customHeight="1">
      <c r="B5" s="115"/>
      <c r="C5" s="161"/>
      <c r="D5" s="162"/>
      <c r="E5" s="162"/>
      <c r="F5" s="163"/>
      <c r="G5" s="163"/>
    </row>
    <row r="6" spans="2:7" ht="13.5" hidden="1" customHeight="1">
      <c r="B6" s="115"/>
      <c r="C6" s="161"/>
      <c r="D6" s="162"/>
      <c r="E6" s="162"/>
      <c r="F6" s="163"/>
      <c r="G6" s="163"/>
    </row>
    <row r="7" spans="2:7" ht="16.5" customHeight="1">
      <c r="B7" s="377" t="s">
        <v>138</v>
      </c>
      <c r="C7" s="377"/>
      <c r="D7" s="377"/>
      <c r="E7" s="377"/>
      <c r="F7" s="377"/>
      <c r="G7" s="377"/>
    </row>
    <row r="8" spans="2:7" ht="42" customHeight="1">
      <c r="B8" s="165" t="s">
        <v>139</v>
      </c>
      <c r="C8" s="378" t="str">
        <f>'KİŞİ BİLGİ'!$B$11</f>
        <v>……………………………………….. MÜDÜRLÜĞÜ</v>
      </c>
      <c r="D8" s="379"/>
      <c r="E8" s="162"/>
      <c r="F8" s="165" t="s">
        <v>156</v>
      </c>
      <c r="G8" s="199">
        <f>BORDRO!$H$16</f>
        <v>0</v>
      </c>
    </row>
    <row r="9" spans="2:7" ht="25.5" customHeight="1">
      <c r="B9" s="165" t="s">
        <v>140</v>
      </c>
      <c r="C9" s="166" t="str">
        <f>'KİŞİ BİLGİ'!$J$12</f>
        <v>HAZİRAN</v>
      </c>
      <c r="D9" s="165">
        <f>'KİŞİ BİLGİ'!$K$12</f>
        <v>2016</v>
      </c>
      <c r="E9" s="162"/>
      <c r="F9" s="165" t="s">
        <v>157</v>
      </c>
      <c r="G9" s="200">
        <f>$G$22</f>
        <v>0</v>
      </c>
    </row>
    <row r="10" spans="2:7" ht="19.5" customHeight="1" thickBot="1">
      <c r="B10" s="165" t="s">
        <v>141</v>
      </c>
      <c r="C10" s="380">
        <f>NAKİT!E8</f>
        <v>0</v>
      </c>
      <c r="D10" s="381"/>
      <c r="E10" s="162"/>
      <c r="F10" s="162"/>
      <c r="G10" s="162"/>
    </row>
    <row r="11" spans="2:7" s="172" customFormat="1" ht="40.5" customHeight="1" thickTop="1">
      <c r="B11" s="167" t="s">
        <v>91</v>
      </c>
      <c r="C11" s="168" t="s">
        <v>142</v>
      </c>
      <c r="D11" s="169" t="s">
        <v>0</v>
      </c>
      <c r="E11" s="165" t="s">
        <v>161</v>
      </c>
      <c r="F11" s="170" t="s">
        <v>162</v>
      </c>
      <c r="G11" s="171" t="s">
        <v>143</v>
      </c>
    </row>
    <row r="12" spans="2:7" ht="15" customHeight="1">
      <c r="B12" s="165">
        <f>IF(BORDRO!A6&lt;&gt;0,BORDRO!A6,"")</f>
        <v>1</v>
      </c>
      <c r="C12" s="165" t="str">
        <f>IF(BORDRO!B6&lt;&gt;0,BORDRO!B6,"")</f>
        <v/>
      </c>
      <c r="D12" s="165" t="str">
        <f>IF(BORDRO!C6&lt;&gt;0,BORDRO!C6,"")</f>
        <v/>
      </c>
      <c r="E12" s="173" t="str">
        <f>IF(BORDRO!I6&lt;&gt;0,BORDRO!I6,"")</f>
        <v/>
      </c>
      <c r="F12" s="174" t="str">
        <f>IF(BORDRO!M6&lt;&gt;0,BORDRO!M6,"")</f>
        <v/>
      </c>
      <c r="G12" s="174" t="str">
        <f>IF(AND(E12&lt;&gt;"",F12&lt;&gt;""),E12+F12,"")</f>
        <v/>
      </c>
    </row>
    <row r="13" spans="2:7" ht="15" customHeight="1">
      <c r="B13" s="165">
        <f>IF(BORDRO!A7&lt;&gt;0,BORDRO!A7,"")</f>
        <v>2</v>
      </c>
      <c r="C13" s="165" t="str">
        <f>IF(BORDRO!B7&lt;&gt;0,BORDRO!B7,"")</f>
        <v/>
      </c>
      <c r="D13" s="165" t="str">
        <f>IF(BORDRO!C7&lt;&gt;0,BORDRO!C7,"")</f>
        <v/>
      </c>
      <c r="E13" s="173" t="str">
        <f>IF(BORDRO!I7&lt;&gt;0,BORDRO!I7,"")</f>
        <v/>
      </c>
      <c r="F13" s="174" t="str">
        <f>IF(BORDRO!M7&lt;&gt;0,BORDRO!M7,"")</f>
        <v/>
      </c>
      <c r="G13" s="174" t="str">
        <f t="shared" ref="G13:G21" si="0">IF(AND(E13&lt;&gt;"",F13&lt;&gt;""),E13+F13,"")</f>
        <v/>
      </c>
    </row>
    <row r="14" spans="2:7" ht="15" customHeight="1">
      <c r="B14" s="165">
        <f>IF(BORDRO!A8&lt;&gt;0,BORDRO!A8,"")</f>
        <v>3</v>
      </c>
      <c r="C14" s="165" t="str">
        <f>IF(BORDRO!B8&lt;&gt;0,BORDRO!B8,"")</f>
        <v/>
      </c>
      <c r="D14" s="165" t="str">
        <f>IF(BORDRO!C8&lt;&gt;0,BORDRO!C8,"")</f>
        <v/>
      </c>
      <c r="E14" s="173" t="str">
        <f>IF(BORDRO!I8&lt;&gt;0,BORDRO!I8,"")</f>
        <v/>
      </c>
      <c r="F14" s="174" t="str">
        <f>IF(BORDRO!M8&lt;&gt;0,BORDRO!M8,"")</f>
        <v/>
      </c>
      <c r="G14" s="174" t="str">
        <f t="shared" si="0"/>
        <v/>
      </c>
    </row>
    <row r="15" spans="2:7" ht="15" customHeight="1">
      <c r="B15" s="165">
        <f>IF(BORDRO!A9&lt;&gt;0,BORDRO!A9,"")</f>
        <v>4</v>
      </c>
      <c r="C15" s="165" t="str">
        <f>IF(BORDRO!B9&lt;&gt;0,BORDRO!B9,"")</f>
        <v/>
      </c>
      <c r="D15" s="165" t="str">
        <f>IF(BORDRO!C9&lt;&gt;0,BORDRO!C9,"")</f>
        <v/>
      </c>
      <c r="E15" s="173" t="str">
        <f>IF(BORDRO!I9&lt;&gt;0,BORDRO!I9,"")</f>
        <v/>
      </c>
      <c r="F15" s="174" t="str">
        <f>IF(BORDRO!M9&lt;&gt;0,BORDRO!M9,"")</f>
        <v/>
      </c>
      <c r="G15" s="174" t="str">
        <f t="shared" si="0"/>
        <v/>
      </c>
    </row>
    <row r="16" spans="2:7" ht="15" customHeight="1">
      <c r="B16" s="165">
        <f>IF(BORDRO!A10&lt;&gt;0,BORDRO!A10,"")</f>
        <v>5</v>
      </c>
      <c r="C16" s="165" t="str">
        <f>IF(BORDRO!B10&lt;&gt;0,BORDRO!B10,"")</f>
        <v/>
      </c>
      <c r="D16" s="165" t="str">
        <f>IF(BORDRO!C10&lt;&gt;0,BORDRO!C10,"")</f>
        <v/>
      </c>
      <c r="E16" s="173" t="str">
        <f>IF(BORDRO!I10&lt;&gt;0,BORDRO!I10,"")</f>
        <v/>
      </c>
      <c r="F16" s="174" t="str">
        <f>IF(BORDRO!M10&lt;&gt;0,BORDRO!M10,"")</f>
        <v/>
      </c>
      <c r="G16" s="174" t="str">
        <f t="shared" si="0"/>
        <v/>
      </c>
    </row>
    <row r="17" spans="2:7" ht="15" customHeight="1">
      <c r="B17" s="165">
        <f>IF(BORDRO!A11&lt;&gt;0,BORDRO!A11,"")</f>
        <v>6</v>
      </c>
      <c r="C17" s="165" t="str">
        <f>IF(BORDRO!B11&lt;&gt;0,BORDRO!B11,"")</f>
        <v/>
      </c>
      <c r="D17" s="165" t="str">
        <f>IF(BORDRO!C11&lt;&gt;0,BORDRO!C11,"")</f>
        <v/>
      </c>
      <c r="E17" s="173" t="str">
        <f>IF(BORDRO!I11&lt;&gt;0,BORDRO!I11,"")</f>
        <v/>
      </c>
      <c r="F17" s="174" t="str">
        <f>IF(BORDRO!M11&lt;&gt;0,BORDRO!M11,"")</f>
        <v/>
      </c>
      <c r="G17" s="174" t="str">
        <f t="shared" si="0"/>
        <v/>
      </c>
    </row>
    <row r="18" spans="2:7" ht="15" customHeight="1">
      <c r="B18" s="165">
        <f>IF(BORDRO!A12&lt;&gt;0,BORDRO!A12,"")</f>
        <v>7</v>
      </c>
      <c r="C18" s="165" t="str">
        <f>IF(BORDRO!B12&lt;&gt;0,BORDRO!B12,"")</f>
        <v/>
      </c>
      <c r="D18" s="165" t="str">
        <f>IF(BORDRO!C12&lt;&gt;0,BORDRO!C12,"")</f>
        <v/>
      </c>
      <c r="E18" s="173" t="str">
        <f>IF(BORDRO!I12&lt;&gt;0,BORDRO!I12,"")</f>
        <v/>
      </c>
      <c r="F18" s="174" t="str">
        <f>IF(BORDRO!M12&lt;&gt;0,BORDRO!M12,"")</f>
        <v/>
      </c>
      <c r="G18" s="174" t="str">
        <f t="shared" si="0"/>
        <v/>
      </c>
    </row>
    <row r="19" spans="2:7" ht="15" customHeight="1">
      <c r="B19" s="165">
        <f>IF(BORDRO!A13&lt;&gt;0,BORDRO!A13,"")</f>
        <v>8</v>
      </c>
      <c r="C19" s="165" t="str">
        <f>IF(BORDRO!B13&lt;&gt;0,BORDRO!B13,"")</f>
        <v/>
      </c>
      <c r="D19" s="165" t="str">
        <f>IF(BORDRO!C13&lt;&gt;0,BORDRO!C13,"")</f>
        <v/>
      </c>
      <c r="E19" s="173" t="str">
        <f>IF(BORDRO!I13&lt;&gt;0,BORDRO!I13,"")</f>
        <v/>
      </c>
      <c r="F19" s="174" t="str">
        <f>IF(BORDRO!M13&lt;&gt;0,BORDRO!M13,"")</f>
        <v/>
      </c>
      <c r="G19" s="174" t="str">
        <f t="shared" si="0"/>
        <v/>
      </c>
    </row>
    <row r="20" spans="2:7" ht="15" customHeight="1">
      <c r="B20" s="165">
        <f>IF(BORDRO!A14&lt;&gt;0,BORDRO!A14,"")</f>
        <v>9</v>
      </c>
      <c r="C20" s="165" t="str">
        <f>IF(BORDRO!B14&lt;&gt;0,BORDRO!B14,"")</f>
        <v/>
      </c>
      <c r="D20" s="165" t="str">
        <f>IF(BORDRO!C14&lt;&gt;0,BORDRO!C14,"")</f>
        <v/>
      </c>
      <c r="E20" s="173" t="str">
        <f>IF(BORDRO!I14&lt;&gt;0,BORDRO!I14,"")</f>
        <v/>
      </c>
      <c r="F20" s="174" t="str">
        <f>IF(BORDRO!M14&lt;&gt;0,BORDRO!M14,"")</f>
        <v/>
      </c>
      <c r="G20" s="174" t="str">
        <f t="shared" si="0"/>
        <v/>
      </c>
    </row>
    <row r="21" spans="2:7" ht="15" customHeight="1">
      <c r="B21" s="165">
        <f>IF(BORDRO!A15&lt;&gt;0,BORDRO!A15,"")</f>
        <v>10</v>
      </c>
      <c r="C21" s="165" t="str">
        <f>IF(BORDRO!B15&lt;&gt;0,BORDRO!B15,"")</f>
        <v/>
      </c>
      <c r="D21" s="165" t="str">
        <f>IF(BORDRO!C15&lt;&gt;0,BORDRO!C15,"")</f>
        <v/>
      </c>
      <c r="E21" s="173" t="str">
        <f>IF(BORDRO!I15&lt;&gt;0,BORDRO!I15,"")</f>
        <v/>
      </c>
      <c r="F21" s="174" t="str">
        <f>IF(BORDRO!M15&lt;&gt;0,BORDRO!M15,"")</f>
        <v/>
      </c>
      <c r="G21" s="174" t="str">
        <f t="shared" si="0"/>
        <v/>
      </c>
    </row>
    <row r="22" spans="2:7" ht="15" customHeight="1">
      <c r="B22" s="376" t="s">
        <v>26</v>
      </c>
      <c r="C22" s="376"/>
      <c r="D22" s="376"/>
      <c r="E22" s="173">
        <f>SUM(E12:E21)</f>
        <v>0</v>
      </c>
      <c r="F22" s="175">
        <f>SUM(F12:F21)</f>
        <v>0</v>
      </c>
      <c r="G22" s="175">
        <f>SUM(G12:G21)</f>
        <v>0</v>
      </c>
    </row>
    <row r="23" spans="2:7" ht="15" customHeight="1">
      <c r="B23" s="115"/>
      <c r="C23" s="116"/>
      <c r="D23" s="115"/>
      <c r="E23" s="163"/>
      <c r="F23" s="176"/>
      <c r="G23" s="176"/>
    </row>
    <row r="24" spans="2:7" ht="15" customHeight="1">
      <c r="B24" s="117"/>
      <c r="C24" s="116"/>
      <c r="D24" s="115"/>
      <c r="E24" s="163"/>
      <c r="F24" s="176"/>
      <c r="G24" s="176"/>
    </row>
    <row r="25" spans="2:7" ht="15" customHeight="1">
      <c r="B25" s="117"/>
      <c r="C25" s="116"/>
      <c r="D25" s="115"/>
      <c r="E25" s="163"/>
      <c r="F25" s="176"/>
      <c r="G25" s="176"/>
    </row>
    <row r="26" spans="2:7" ht="15" customHeight="1"/>
  </sheetData>
  <sheetProtection password="CE28" sheet="1"/>
  <mergeCells count="4">
    <mergeCell ref="B22:D22"/>
    <mergeCell ref="B7:G7"/>
    <mergeCell ref="C8:D8"/>
    <mergeCell ref="C10:D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H6" sqref="H6:H15"/>
    </sheetView>
  </sheetViews>
  <sheetFormatPr defaultRowHeight="11.25"/>
  <cols>
    <col min="1" max="1" width="2" style="138" customWidth="1"/>
    <col min="2" max="2" width="8.85546875" style="138" customWidth="1"/>
    <col min="3" max="3" width="13.7109375" style="138" customWidth="1"/>
    <col min="4" max="4" width="23.42578125" style="138" customWidth="1"/>
    <col min="5" max="5" width="12" style="138" customWidth="1"/>
    <col min="6" max="6" width="17" style="137" customWidth="1"/>
    <col min="7" max="7" width="10.85546875" style="138" customWidth="1"/>
    <col min="8" max="8" width="11.28515625" style="138" customWidth="1"/>
    <col min="9" max="16384" width="9.140625" style="138"/>
  </cols>
  <sheetData>
    <row r="1" spans="1:8" ht="15.75">
      <c r="B1" s="389" t="s">
        <v>68</v>
      </c>
      <c r="C1" s="389"/>
      <c r="D1" s="389"/>
      <c r="E1" s="389"/>
      <c r="F1" s="389"/>
      <c r="G1" s="389"/>
      <c r="H1" s="389"/>
    </row>
    <row r="2" spans="1:8" ht="18.75" customHeight="1">
      <c r="A2" s="141"/>
      <c r="B2" s="390" t="s">
        <v>74</v>
      </c>
      <c r="C2" s="390"/>
      <c r="D2" s="385" t="str">
        <f>NAKİT!S6</f>
        <v>zczc</v>
      </c>
      <c r="E2" s="385"/>
      <c r="F2" s="385"/>
      <c r="G2" s="391" t="s">
        <v>151</v>
      </c>
      <c r="H2" s="382" t="str">
        <f>'KİŞİ BİLGİ'!$J$12</f>
        <v>HAZİRAN</v>
      </c>
    </row>
    <row r="3" spans="1:8" ht="17.25" customHeight="1">
      <c r="A3" s="141"/>
      <c r="B3" s="384" t="s">
        <v>154</v>
      </c>
      <c r="C3" s="384"/>
      <c r="D3" s="385" t="str">
        <f>NAKİT!S7</f>
        <v>zzzzzzzz</v>
      </c>
      <c r="E3" s="385"/>
      <c r="F3" s="385"/>
      <c r="G3" s="392"/>
      <c r="H3" s="383"/>
    </row>
    <row r="4" spans="1:8" ht="18" customHeight="1">
      <c r="A4" s="141"/>
      <c r="B4" s="384" t="s">
        <v>22</v>
      </c>
      <c r="C4" s="384"/>
      <c r="D4" s="385" t="str">
        <f>'KİŞİ BİLGİ'!$B$11</f>
        <v>……………………………………….. MÜDÜRLÜĞÜ</v>
      </c>
      <c r="E4" s="385"/>
      <c r="F4" s="385"/>
      <c r="G4" s="331"/>
      <c r="H4" s="198">
        <f>'KİŞİ BİLGİ'!$K$12</f>
        <v>2016</v>
      </c>
    </row>
    <row r="5" spans="1:8" s="6" customFormat="1" ht="24.75" customHeight="1">
      <c r="B5" s="4" t="s">
        <v>7</v>
      </c>
      <c r="C5" s="7" t="s">
        <v>9</v>
      </c>
      <c r="D5" s="7" t="s">
        <v>0</v>
      </c>
      <c r="E5" s="4" t="s">
        <v>155</v>
      </c>
      <c r="F5" s="7" t="s">
        <v>3</v>
      </c>
      <c r="G5" s="4" t="s">
        <v>73</v>
      </c>
      <c r="H5" s="4" t="s">
        <v>72</v>
      </c>
    </row>
    <row r="6" spans="1:8" ht="12" customHeight="1">
      <c r="A6" s="141"/>
      <c r="B6" s="155">
        <f>IF('KİŞİ BİLGİ'!A14&lt;&gt;0,'KİŞİ BİLGİ'!A14,"")</f>
        <v>1</v>
      </c>
      <c r="C6" s="157" t="str">
        <f>IF('KİŞİ BİLGİ'!C14&lt;&gt;0,'KİŞİ BİLGİ'!C14,"")</f>
        <v/>
      </c>
      <c r="D6" s="156" t="str">
        <f>IF('KİŞİ BİLGİ'!B14&lt;&gt;0,'KİŞİ BİLGİ'!B14,"")</f>
        <v/>
      </c>
      <c r="E6" s="158" t="str">
        <f>IF('KİŞİ BİLGİ'!F14&lt;&gt;0,'KİŞİ BİLGİ'!F14,"")</f>
        <v/>
      </c>
      <c r="F6" s="158" t="str">
        <f>IF('KİŞİ BİLGİ'!G14&lt;&gt;0,'KİŞİ BİLGİ'!G14,"")</f>
        <v/>
      </c>
      <c r="G6" s="159" t="str">
        <f>IF(BORDRO!V6&lt;&gt;0,BORDRO!V6,"")</f>
        <v/>
      </c>
      <c r="H6" s="159" t="str">
        <f>G6</f>
        <v/>
      </c>
    </row>
    <row r="7" spans="1:8" ht="12" customHeight="1">
      <c r="A7" s="141"/>
      <c r="B7" s="155">
        <f>IF('KİŞİ BİLGİ'!A15&lt;&gt;0,'KİŞİ BİLGİ'!A15,"")</f>
        <v>2</v>
      </c>
      <c r="C7" s="157" t="str">
        <f>IF('KİŞİ BİLGİ'!C15&lt;&gt;0,'KİŞİ BİLGİ'!C15,"")</f>
        <v/>
      </c>
      <c r="D7" s="156" t="str">
        <f>IF('KİŞİ BİLGİ'!B15&lt;&gt;0,'KİŞİ BİLGİ'!B15,"")</f>
        <v/>
      </c>
      <c r="E7" s="158" t="str">
        <f>IF('KİŞİ BİLGİ'!F15&lt;&gt;0,'KİŞİ BİLGİ'!F15,"")</f>
        <v/>
      </c>
      <c r="F7" s="158" t="str">
        <f>IF('KİŞİ BİLGİ'!G15&lt;&gt;0,'KİŞİ BİLGİ'!G15,"")</f>
        <v/>
      </c>
      <c r="G7" s="159" t="str">
        <f>IF(BORDRO!V7&lt;&gt;0,BORDRO!V7,"")</f>
        <v/>
      </c>
      <c r="H7" s="159" t="str">
        <f t="shared" ref="H7:H15" si="0">G7</f>
        <v/>
      </c>
    </row>
    <row r="8" spans="1:8" ht="12" customHeight="1">
      <c r="A8" s="141"/>
      <c r="B8" s="155">
        <f>IF('KİŞİ BİLGİ'!A16&lt;&gt;0,'KİŞİ BİLGİ'!A16,"")</f>
        <v>3</v>
      </c>
      <c r="C8" s="157" t="str">
        <f>IF('KİŞİ BİLGİ'!C16&lt;&gt;0,'KİŞİ BİLGİ'!C16,"")</f>
        <v/>
      </c>
      <c r="D8" s="156" t="str">
        <f>IF('KİŞİ BİLGİ'!B16&lt;&gt;0,'KİŞİ BİLGİ'!B16,"")</f>
        <v/>
      </c>
      <c r="E8" s="158" t="str">
        <f>IF('KİŞİ BİLGİ'!F16&lt;&gt;0,'KİŞİ BİLGİ'!F16,"")</f>
        <v/>
      </c>
      <c r="F8" s="158" t="str">
        <f>IF('KİŞİ BİLGİ'!G16&lt;&gt;0,'KİŞİ BİLGİ'!G16,"")</f>
        <v/>
      </c>
      <c r="G8" s="159" t="str">
        <f>IF(BORDRO!V8&lt;&gt;0,BORDRO!V8,"")</f>
        <v/>
      </c>
      <c r="H8" s="159" t="str">
        <f t="shared" si="0"/>
        <v/>
      </c>
    </row>
    <row r="9" spans="1:8" ht="12" customHeight="1">
      <c r="A9" s="141"/>
      <c r="B9" s="155">
        <f>IF('KİŞİ BİLGİ'!A17&lt;&gt;0,'KİŞİ BİLGİ'!A17,"")</f>
        <v>4</v>
      </c>
      <c r="C9" s="157" t="str">
        <f>IF('KİŞİ BİLGİ'!C17&lt;&gt;0,'KİŞİ BİLGİ'!C17,"")</f>
        <v/>
      </c>
      <c r="D9" s="156" t="str">
        <f>IF('KİŞİ BİLGİ'!B17&lt;&gt;0,'KİŞİ BİLGİ'!B17,"")</f>
        <v/>
      </c>
      <c r="E9" s="158" t="str">
        <f>IF('KİŞİ BİLGİ'!F17&lt;&gt;0,'KİŞİ BİLGİ'!F17,"")</f>
        <v/>
      </c>
      <c r="F9" s="158" t="str">
        <f>IF('KİŞİ BİLGİ'!G17&lt;&gt;0,'KİŞİ BİLGİ'!G17,"")</f>
        <v/>
      </c>
      <c r="G9" s="159" t="str">
        <f>IF(BORDRO!V9&lt;&gt;0,BORDRO!V9,"")</f>
        <v/>
      </c>
      <c r="H9" s="159" t="str">
        <f t="shared" si="0"/>
        <v/>
      </c>
    </row>
    <row r="10" spans="1:8" ht="12" customHeight="1">
      <c r="A10" s="141"/>
      <c r="B10" s="155">
        <f>IF('KİŞİ BİLGİ'!A18&lt;&gt;0,'KİŞİ BİLGİ'!A18,"")</f>
        <v>5</v>
      </c>
      <c r="C10" s="157" t="str">
        <f>IF('KİŞİ BİLGİ'!C18&lt;&gt;0,'KİŞİ BİLGİ'!C18,"")</f>
        <v/>
      </c>
      <c r="D10" s="156" t="str">
        <f>IF('KİŞİ BİLGİ'!B18&lt;&gt;0,'KİŞİ BİLGİ'!B18,"")</f>
        <v/>
      </c>
      <c r="E10" s="158" t="str">
        <f>IF('KİŞİ BİLGİ'!F18&lt;&gt;0,'KİŞİ BİLGİ'!F18,"")</f>
        <v/>
      </c>
      <c r="F10" s="158" t="str">
        <f>IF('KİŞİ BİLGİ'!G18&lt;&gt;0,'KİŞİ BİLGİ'!G18,"")</f>
        <v/>
      </c>
      <c r="G10" s="159" t="str">
        <f>IF(BORDRO!V10&lt;&gt;0,BORDRO!V10,"")</f>
        <v/>
      </c>
      <c r="H10" s="159" t="str">
        <f t="shared" si="0"/>
        <v/>
      </c>
    </row>
    <row r="11" spans="1:8" ht="12" customHeight="1">
      <c r="A11" s="141"/>
      <c r="B11" s="155">
        <f>IF('KİŞİ BİLGİ'!A19&lt;&gt;0,'KİŞİ BİLGİ'!A19,"")</f>
        <v>6</v>
      </c>
      <c r="C11" s="157" t="str">
        <f>IF('KİŞİ BİLGİ'!C19&lt;&gt;0,'KİŞİ BİLGİ'!C19,"")</f>
        <v/>
      </c>
      <c r="D11" s="156" t="str">
        <f>IF('KİŞİ BİLGİ'!B19&lt;&gt;0,'KİŞİ BİLGİ'!B19,"")</f>
        <v/>
      </c>
      <c r="E11" s="158" t="str">
        <f>IF('KİŞİ BİLGİ'!F19&lt;&gt;0,'KİŞİ BİLGİ'!F19,"")</f>
        <v/>
      </c>
      <c r="F11" s="158" t="str">
        <f>IF('KİŞİ BİLGİ'!G19&lt;&gt;0,'KİŞİ BİLGİ'!G19,"")</f>
        <v/>
      </c>
      <c r="G11" s="159" t="str">
        <f>IF(BORDRO!V11&lt;&gt;0,BORDRO!V11,"")</f>
        <v/>
      </c>
      <c r="H11" s="159" t="str">
        <f t="shared" si="0"/>
        <v/>
      </c>
    </row>
    <row r="12" spans="1:8" ht="12" customHeight="1">
      <c r="A12" s="141"/>
      <c r="B12" s="155">
        <f>IF('KİŞİ BİLGİ'!A20&lt;&gt;0,'KİŞİ BİLGİ'!A20,"")</f>
        <v>7</v>
      </c>
      <c r="C12" s="157" t="str">
        <f>IF('KİŞİ BİLGİ'!C20&lt;&gt;0,'KİŞİ BİLGİ'!C20,"")</f>
        <v/>
      </c>
      <c r="D12" s="156" t="str">
        <f>IF('KİŞİ BİLGİ'!B20&lt;&gt;0,'KİŞİ BİLGİ'!B20,"")</f>
        <v/>
      </c>
      <c r="E12" s="158" t="str">
        <f>IF('KİŞİ BİLGİ'!F20&lt;&gt;0,'KİŞİ BİLGİ'!F20,"")</f>
        <v/>
      </c>
      <c r="F12" s="158" t="str">
        <f>IF('KİŞİ BİLGİ'!G20&lt;&gt;0,'KİŞİ BİLGİ'!G20,"")</f>
        <v/>
      </c>
      <c r="G12" s="159" t="str">
        <f>IF(BORDRO!V12&lt;&gt;0,BORDRO!V12,"")</f>
        <v/>
      </c>
      <c r="H12" s="159" t="str">
        <f t="shared" si="0"/>
        <v/>
      </c>
    </row>
    <row r="13" spans="1:8" ht="12" customHeight="1">
      <c r="A13" s="141"/>
      <c r="B13" s="155">
        <f>IF('KİŞİ BİLGİ'!A21&lt;&gt;0,'KİŞİ BİLGİ'!A21,"")</f>
        <v>8</v>
      </c>
      <c r="C13" s="157" t="str">
        <f>IF('KİŞİ BİLGİ'!C21&lt;&gt;0,'KİŞİ BİLGİ'!C21,"")</f>
        <v/>
      </c>
      <c r="D13" s="156" t="str">
        <f>IF('KİŞİ BİLGİ'!B21&lt;&gt;0,'KİŞİ BİLGİ'!B21,"")</f>
        <v/>
      </c>
      <c r="E13" s="158" t="str">
        <f>IF('KİŞİ BİLGİ'!F21&lt;&gt;0,'KİŞİ BİLGİ'!F21,"")</f>
        <v/>
      </c>
      <c r="F13" s="158" t="str">
        <f>IF('KİŞİ BİLGİ'!G21&lt;&gt;0,'KİŞİ BİLGİ'!G21,"")</f>
        <v/>
      </c>
      <c r="G13" s="159" t="str">
        <f>IF(BORDRO!V13&lt;&gt;0,BORDRO!V13,"")</f>
        <v/>
      </c>
      <c r="H13" s="159" t="str">
        <f t="shared" si="0"/>
        <v/>
      </c>
    </row>
    <row r="14" spans="1:8" ht="12" customHeight="1">
      <c r="A14" s="141"/>
      <c r="B14" s="155">
        <f>IF('KİŞİ BİLGİ'!A22&lt;&gt;0,'KİŞİ BİLGİ'!A22,"")</f>
        <v>9</v>
      </c>
      <c r="C14" s="157" t="str">
        <f>IF('KİŞİ BİLGİ'!C22&lt;&gt;0,'KİŞİ BİLGİ'!C22,"")</f>
        <v/>
      </c>
      <c r="D14" s="156" t="str">
        <f>IF('KİŞİ BİLGİ'!B22&lt;&gt;0,'KİŞİ BİLGİ'!B22,"")</f>
        <v/>
      </c>
      <c r="E14" s="158" t="str">
        <f>IF('KİŞİ BİLGİ'!F22&lt;&gt;0,'KİŞİ BİLGİ'!F22,"")</f>
        <v/>
      </c>
      <c r="F14" s="158" t="str">
        <f>IF('KİŞİ BİLGİ'!G22&lt;&gt;0,'KİŞİ BİLGİ'!G22,"")</f>
        <v/>
      </c>
      <c r="G14" s="159" t="str">
        <f>IF(BORDRO!V14&lt;&gt;0,BORDRO!V14,"")</f>
        <v/>
      </c>
      <c r="H14" s="159" t="str">
        <f t="shared" si="0"/>
        <v/>
      </c>
    </row>
    <row r="15" spans="1:8" ht="12" customHeight="1">
      <c r="A15" s="141"/>
      <c r="B15" s="155">
        <f>IF('KİŞİ BİLGİ'!A23&lt;&gt;0,'KİŞİ BİLGİ'!A23,"")</f>
        <v>10</v>
      </c>
      <c r="C15" s="157" t="str">
        <f>IF('KİŞİ BİLGİ'!C23&lt;&gt;0,'KİŞİ BİLGİ'!C23,"")</f>
        <v/>
      </c>
      <c r="D15" s="156" t="str">
        <f>IF('KİŞİ BİLGİ'!B23&lt;&gt;0,'KİŞİ BİLGİ'!B23,"")</f>
        <v/>
      </c>
      <c r="E15" s="158" t="str">
        <f>IF('KİŞİ BİLGİ'!F23&lt;&gt;0,'KİŞİ BİLGİ'!F23,"")</f>
        <v/>
      </c>
      <c r="F15" s="158" t="str">
        <f>IF('KİŞİ BİLGİ'!G23&lt;&gt;0,'KİŞİ BİLGİ'!G23,"")</f>
        <v/>
      </c>
      <c r="G15" s="159" t="str">
        <f>IF(BORDRO!V15&lt;&gt;0,BORDRO!V15,"")</f>
        <v/>
      </c>
      <c r="H15" s="159" t="str">
        <f t="shared" si="0"/>
        <v/>
      </c>
    </row>
    <row r="16" spans="1:8" ht="16.5" customHeight="1">
      <c r="A16" s="141"/>
      <c r="B16" s="386" t="s">
        <v>26</v>
      </c>
      <c r="C16" s="387"/>
      <c r="D16" s="387"/>
      <c r="E16" s="387"/>
      <c r="F16" s="388"/>
      <c r="G16" s="160">
        <f>SUM(G6:G15)</f>
        <v>0</v>
      </c>
      <c r="H16" s="160">
        <f>SUM(H6:H15)</f>
        <v>0</v>
      </c>
    </row>
    <row r="17" spans="1:1">
      <c r="A17" s="141"/>
    </row>
    <row r="18" spans="1:1">
      <c r="A18" s="141"/>
    </row>
    <row r="19" spans="1:1">
      <c r="A19" s="141"/>
    </row>
    <row r="20" spans="1:1">
      <c r="A20" s="141"/>
    </row>
  </sheetData>
  <sheetProtection password="CE28" sheet="1"/>
  <mergeCells count="10">
    <mergeCell ref="H2:H3"/>
    <mergeCell ref="B3:C3"/>
    <mergeCell ref="D4:F4"/>
    <mergeCell ref="B16:F16"/>
    <mergeCell ref="B1:H1"/>
    <mergeCell ref="B2:C2"/>
    <mergeCell ref="B4:C4"/>
    <mergeCell ref="D2:F2"/>
    <mergeCell ref="D3:F3"/>
    <mergeCell ref="G2:G4"/>
  </mergeCells>
  <phoneticPr fontId="2" type="noConversion"/>
  <pageMargins left="0.23622047244094491" right="0.23622047244094491" top="0.55118110236220474" bottom="0.55118110236220474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3"/>
  <sheetViews>
    <sheetView zoomScale="130" workbookViewId="0">
      <selection activeCell="E14" sqref="E14"/>
    </sheetView>
  </sheetViews>
  <sheetFormatPr defaultRowHeight="11.25"/>
  <cols>
    <col min="1" max="1" width="9.140625" style="138"/>
    <col min="2" max="2" width="5.28515625" style="138" customWidth="1"/>
    <col min="3" max="3" width="21.28515625" style="138" customWidth="1"/>
    <col min="4" max="4" width="9.42578125" style="138" customWidth="1"/>
    <col min="5" max="5" width="12" style="138" customWidth="1"/>
    <col min="6" max="6" width="35.85546875" style="138" bestFit="1" customWidth="1"/>
    <col min="7" max="8" width="9.140625" style="138" hidden="1" customWidth="1"/>
    <col min="9" max="9" width="9.140625" style="139" hidden="1" customWidth="1"/>
    <col min="10" max="10" width="9.140625" style="140" hidden="1" customWidth="1"/>
    <col min="11" max="11" width="9.140625" style="138" hidden="1" customWidth="1"/>
    <col min="12" max="16384" width="9.140625" style="138"/>
  </cols>
  <sheetData>
    <row r="1" spans="2:10" ht="15">
      <c r="B1" s="398" t="s">
        <v>136</v>
      </c>
      <c r="C1" s="398"/>
      <c r="D1" s="398"/>
      <c r="E1" s="398"/>
      <c r="F1" s="398"/>
    </row>
    <row r="2" spans="2:10">
      <c r="B2" s="141"/>
      <c r="C2" s="142" t="s">
        <v>137</v>
      </c>
      <c r="D2" s="142" t="str">
        <f>'KİŞİ BİLGİ'!$J$12</f>
        <v>HAZİRAN</v>
      </c>
      <c r="E2" s="142">
        <f>'KİŞİ BİLGİ'!$K$12</f>
        <v>2016</v>
      </c>
      <c r="F2" s="141"/>
      <c r="I2" s="139" t="str">
        <f>A.G.İ.TABLO!K2</f>
        <v>B</v>
      </c>
      <c r="J2" s="140">
        <f>A.G.İ.TABLO!O2</f>
        <v>123.53</v>
      </c>
    </row>
    <row r="3" spans="2:10">
      <c r="B3" s="394" t="s">
        <v>75</v>
      </c>
      <c r="C3" s="394"/>
      <c r="D3" s="394"/>
      <c r="E3" s="394"/>
      <c r="F3" s="143">
        <f>'KİŞİ BİLGİ'!$G$12</f>
        <v>1647</v>
      </c>
      <c r="I3" s="139" t="str">
        <f>A.G.İ.TABLO!K3</f>
        <v>EE</v>
      </c>
      <c r="J3" s="140">
        <f>A.G.İ.TABLO!O3</f>
        <v>123.53</v>
      </c>
    </row>
    <row r="4" spans="2:10">
      <c r="B4" s="395" t="s">
        <v>76</v>
      </c>
      <c r="C4" s="395"/>
      <c r="D4" s="395"/>
      <c r="E4" s="395"/>
      <c r="F4" s="145">
        <f>F3*12</f>
        <v>19764</v>
      </c>
      <c r="I4" s="139" t="str">
        <f>A.G.İ.TABLO!K4</f>
        <v>EH</v>
      </c>
      <c r="J4" s="140">
        <f>A.G.İ.TABLO!O4</f>
        <v>148.22999999999999</v>
      </c>
    </row>
    <row r="5" spans="2:10">
      <c r="B5" s="395" t="s">
        <v>22</v>
      </c>
      <c r="C5" s="395"/>
      <c r="D5" s="395"/>
      <c r="E5" s="395"/>
      <c r="F5" s="144" t="str">
        <f>'KİŞİ BİLGİ'!$B$11</f>
        <v>……………………………………….. MÜDÜRLÜĞÜ</v>
      </c>
      <c r="I5" s="139" t="str">
        <f>A.G.İ.TABLO!K5</f>
        <v>EH1</v>
      </c>
      <c r="J5" s="140">
        <f>A.G.İ.TABLO!O5</f>
        <v>166.76</v>
      </c>
    </row>
    <row r="6" spans="2:10">
      <c r="B6" s="396" t="s">
        <v>7</v>
      </c>
      <c r="C6" s="278" t="s">
        <v>0</v>
      </c>
      <c r="D6" s="396" t="s">
        <v>129</v>
      </c>
      <c r="E6" s="396" t="s">
        <v>134</v>
      </c>
      <c r="F6" s="396" t="s">
        <v>133</v>
      </c>
      <c r="I6" s="139" t="str">
        <f>A.G.İ.TABLO!K6</f>
        <v>EH2</v>
      </c>
      <c r="J6" s="140">
        <f>A.G.İ.TABLO!O6</f>
        <v>185.29</v>
      </c>
    </row>
    <row r="7" spans="2:10" s="6" customFormat="1" ht="47.25" customHeight="1">
      <c r="B7" s="278"/>
      <c r="C7" s="278"/>
      <c r="D7" s="396"/>
      <c r="E7" s="396"/>
      <c r="F7" s="396"/>
      <c r="I7" s="8" t="str">
        <f>A.G.İ.TABLO!K7</f>
        <v>EH3</v>
      </c>
      <c r="J7" s="146">
        <f>A.G.İ.TABLO!O7</f>
        <v>209.99</v>
      </c>
    </row>
    <row r="8" spans="2:10">
      <c r="B8" s="7">
        <f>IF('KİŞİ BİLGİ'!A14&lt;&gt;0,'KİŞİ BİLGİ'!A14,"")</f>
        <v>1</v>
      </c>
      <c r="C8" s="147" t="str">
        <f>IF('KİŞİ BİLGİ'!B14&lt;&gt;0,'KİŞİ BİLGİ'!B14,"")</f>
        <v/>
      </c>
      <c r="D8" s="148" t="str">
        <f>IF('KİŞİ BİLGİ'!E14&lt;&gt;0,'KİŞİ BİLGİ'!E14,"")</f>
        <v/>
      </c>
      <c r="E8" s="149" t="str">
        <f t="shared" ref="E8:E17" si="0">IF(D8="","",VLOOKUP(D8,$I$2:$J$12,2,FALSE))</f>
        <v/>
      </c>
      <c r="F8" s="149" t="str">
        <f>IF(BORDRO!P6&lt;&gt;0,BORDRO!P6,"")</f>
        <v/>
      </c>
      <c r="I8" s="139" t="str">
        <f>A.G.İ.TABLO!K8</f>
        <v>EH4</v>
      </c>
      <c r="J8" s="140">
        <f>A.G.İ.TABLO!O8</f>
        <v>209.99</v>
      </c>
    </row>
    <row r="9" spans="2:10">
      <c r="B9" s="7">
        <f>IF('KİŞİ BİLGİ'!A15&lt;&gt;0,'KİŞİ BİLGİ'!A15,"")</f>
        <v>2</v>
      </c>
      <c r="C9" s="147" t="str">
        <f>IF('KİŞİ BİLGİ'!B15&lt;&gt;0,'KİŞİ BİLGİ'!B15,"")</f>
        <v/>
      </c>
      <c r="D9" s="148" t="str">
        <f>IF('KİŞİ BİLGİ'!E15&lt;&gt;0,'KİŞİ BİLGİ'!E15,"")</f>
        <v/>
      </c>
      <c r="E9" s="149" t="str">
        <f t="shared" si="0"/>
        <v/>
      </c>
      <c r="F9" s="149" t="str">
        <f>IF(BORDRO!P7&lt;&gt;0,BORDRO!P7,"")</f>
        <v/>
      </c>
      <c r="I9" s="139" t="str">
        <f>A.G.İ.TABLO!K9</f>
        <v>EE1</v>
      </c>
      <c r="J9" s="140">
        <f>A.G.İ.TABLO!O9</f>
        <v>142.05000000000001</v>
      </c>
    </row>
    <row r="10" spans="2:10">
      <c r="B10" s="7">
        <f>IF('KİŞİ BİLGİ'!A16&lt;&gt;0,'KİŞİ BİLGİ'!A16,"")</f>
        <v>3</v>
      </c>
      <c r="C10" s="147" t="str">
        <f>IF('KİŞİ BİLGİ'!B16&lt;&gt;0,'KİŞİ BİLGİ'!B16,"")</f>
        <v/>
      </c>
      <c r="D10" s="148" t="str">
        <f>IF('KİŞİ BİLGİ'!E16&lt;&gt;0,'KİŞİ BİLGİ'!E16,"")</f>
        <v/>
      </c>
      <c r="E10" s="149" t="str">
        <f t="shared" si="0"/>
        <v/>
      </c>
      <c r="F10" s="149" t="str">
        <f>IF(BORDRO!P8&lt;&gt;0,BORDRO!P8,"")</f>
        <v/>
      </c>
      <c r="I10" s="139" t="str">
        <f>A.G.İ.TABLO!K10</f>
        <v>EE2</v>
      </c>
      <c r="J10" s="140">
        <f>A.G.İ.TABLO!O10</f>
        <v>160.58000000000001</v>
      </c>
    </row>
    <row r="11" spans="2:10" s="73" customFormat="1">
      <c r="B11" s="7">
        <f>IF('KİŞİ BİLGİ'!A17&lt;&gt;0,'KİŞİ BİLGİ'!A17,"")</f>
        <v>4</v>
      </c>
      <c r="C11" s="147" t="str">
        <f>IF('KİŞİ BİLGİ'!B17&lt;&gt;0,'KİŞİ BİLGİ'!B17,"")</f>
        <v/>
      </c>
      <c r="D11" s="148" t="str">
        <f>IF('KİŞİ BİLGİ'!E17&lt;&gt;0,'KİŞİ BİLGİ'!E17,"")</f>
        <v/>
      </c>
      <c r="E11" s="149" t="str">
        <f t="shared" si="0"/>
        <v/>
      </c>
      <c r="F11" s="149" t="str">
        <f>IF(BORDRO!P9&lt;&gt;0,BORDRO!P9,"")</f>
        <v/>
      </c>
      <c r="I11" s="150" t="str">
        <f>A.G.İ.TABLO!K11</f>
        <v>EE3</v>
      </c>
      <c r="J11" s="151">
        <f>A.G.İ.TABLO!O11</f>
        <v>185.29</v>
      </c>
    </row>
    <row r="12" spans="2:10">
      <c r="B12" s="7">
        <f>IF('KİŞİ BİLGİ'!A18&lt;&gt;0,'KİŞİ BİLGİ'!A18,"")</f>
        <v>5</v>
      </c>
      <c r="C12" s="147" t="str">
        <f>IF('KİŞİ BİLGİ'!B18&lt;&gt;0,'KİŞİ BİLGİ'!B18,"")</f>
        <v/>
      </c>
      <c r="D12" s="148" t="str">
        <f>IF('KİŞİ BİLGİ'!E18&lt;&gt;0,'KİŞİ BİLGİ'!E18,"")</f>
        <v/>
      </c>
      <c r="E12" s="149" t="str">
        <f t="shared" si="0"/>
        <v/>
      </c>
      <c r="F12" s="149" t="str">
        <f>IF(BORDRO!P10&lt;&gt;0,BORDRO!P10,"")</f>
        <v/>
      </c>
      <c r="I12" s="139" t="str">
        <f>A.G.İ.TABLO!K12</f>
        <v>EE4</v>
      </c>
      <c r="J12" s="140">
        <f>A.G.İ.TABLO!O12</f>
        <v>197.64</v>
      </c>
    </row>
    <row r="13" spans="2:10">
      <c r="B13" s="7">
        <f>IF('KİŞİ BİLGİ'!A19&lt;&gt;0,'KİŞİ BİLGİ'!A19,"")</f>
        <v>6</v>
      </c>
      <c r="C13" s="147" t="str">
        <f>IF('KİŞİ BİLGİ'!B19&lt;&gt;0,'KİŞİ BİLGİ'!B19,"")</f>
        <v/>
      </c>
      <c r="D13" s="148" t="str">
        <f>IF('KİŞİ BİLGİ'!E19&lt;&gt;0,'KİŞİ BİLGİ'!E19,"")</f>
        <v/>
      </c>
      <c r="E13" s="149" t="str">
        <f t="shared" si="0"/>
        <v/>
      </c>
      <c r="F13" s="149" t="str">
        <f>IF(BORDRO!P11&lt;&gt;0,BORDRO!P11,"")</f>
        <v/>
      </c>
      <c r="I13" s="152"/>
    </row>
    <row r="14" spans="2:10">
      <c r="B14" s="7">
        <f>IF('KİŞİ BİLGİ'!A20&lt;&gt;0,'KİŞİ BİLGİ'!A20,"")</f>
        <v>7</v>
      </c>
      <c r="C14" s="147" t="str">
        <f>IF('KİŞİ BİLGİ'!B20&lt;&gt;0,'KİŞİ BİLGİ'!B20,"")</f>
        <v/>
      </c>
      <c r="D14" s="148" t="str">
        <f>IF('KİŞİ BİLGİ'!E20&lt;&gt;0,'KİŞİ BİLGİ'!E20,"")</f>
        <v/>
      </c>
      <c r="E14" s="149" t="str">
        <f t="shared" si="0"/>
        <v/>
      </c>
      <c r="F14" s="149" t="str">
        <f>IF(BORDRO!P12&lt;&gt;0,BORDRO!P12,"")</f>
        <v/>
      </c>
      <c r="I14" s="152"/>
    </row>
    <row r="15" spans="2:10">
      <c r="B15" s="7">
        <f>IF('KİŞİ BİLGİ'!A21&lt;&gt;0,'KİŞİ BİLGİ'!A21,"")</f>
        <v>8</v>
      </c>
      <c r="C15" s="147" t="str">
        <f>IF('KİŞİ BİLGİ'!B21&lt;&gt;0,'KİŞİ BİLGİ'!B21,"")</f>
        <v/>
      </c>
      <c r="D15" s="148" t="str">
        <f>IF('KİŞİ BİLGİ'!E21&lt;&gt;0,'KİŞİ BİLGİ'!E21,"")</f>
        <v/>
      </c>
      <c r="E15" s="149" t="str">
        <f t="shared" si="0"/>
        <v/>
      </c>
      <c r="F15" s="149" t="str">
        <f>IF(BORDRO!P13&lt;&gt;0,BORDRO!P13,"")</f>
        <v/>
      </c>
    </row>
    <row r="16" spans="2:10">
      <c r="B16" s="7">
        <f>IF('KİŞİ BİLGİ'!A22&lt;&gt;0,'KİŞİ BİLGİ'!A22,"")</f>
        <v>9</v>
      </c>
      <c r="C16" s="147" t="str">
        <f>IF('KİŞİ BİLGİ'!B22&lt;&gt;0,'KİŞİ BİLGİ'!B22,"")</f>
        <v/>
      </c>
      <c r="D16" s="148" t="str">
        <f>IF('KİŞİ BİLGİ'!E22&lt;&gt;0,'KİŞİ BİLGİ'!E22,"")</f>
        <v/>
      </c>
      <c r="E16" s="149" t="str">
        <f t="shared" si="0"/>
        <v/>
      </c>
      <c r="F16" s="149" t="str">
        <f>IF(BORDRO!P14&lt;&gt;0,BORDRO!P14,"")</f>
        <v/>
      </c>
    </row>
    <row r="17" spans="2:10" ht="12" thickBot="1">
      <c r="B17" s="7">
        <f>IF('KİŞİ BİLGİ'!A23&lt;&gt;0,'KİŞİ BİLGİ'!A23,"")</f>
        <v>10</v>
      </c>
      <c r="C17" s="147" t="str">
        <f>IF('KİŞİ BİLGİ'!B23&lt;&gt;0,'KİŞİ BİLGİ'!B23,"")</f>
        <v/>
      </c>
      <c r="D17" s="148" t="str">
        <f>IF('KİŞİ BİLGİ'!E23&lt;&gt;0,'KİŞİ BİLGİ'!E23,"")</f>
        <v/>
      </c>
      <c r="E17" s="149" t="str">
        <f t="shared" si="0"/>
        <v/>
      </c>
      <c r="F17" s="149" t="str">
        <f>IF(BORDRO!P15&lt;&gt;0,BORDRO!P15,"")</f>
        <v/>
      </c>
    </row>
    <row r="18" spans="2:10" ht="14.25" customHeight="1" thickBot="1">
      <c r="B18" s="386" t="s">
        <v>26</v>
      </c>
      <c r="C18" s="387"/>
      <c r="D18" s="387"/>
      <c r="E18" s="387"/>
      <c r="F18" s="153">
        <f>SUM(F8:F17)</f>
        <v>0</v>
      </c>
    </row>
    <row r="19" spans="2:10" ht="10.5" customHeight="1">
      <c r="C19" s="399"/>
      <c r="D19" s="399"/>
    </row>
    <row r="20" spans="2:10" ht="11.1" customHeight="1">
      <c r="C20" s="397"/>
      <c r="D20" s="397"/>
    </row>
    <row r="21" spans="2:10" s="5" customFormat="1" ht="11.1" customHeight="1">
      <c r="C21" s="393"/>
      <c r="D21" s="393"/>
      <c r="I21" s="8"/>
      <c r="J21" s="146"/>
    </row>
    <row r="22" spans="2:10" s="5" customFormat="1" ht="11.1" customHeight="1">
      <c r="C22" s="393"/>
      <c r="D22" s="393"/>
      <c r="F22" s="154"/>
      <c r="I22" s="8"/>
      <c r="J22" s="146"/>
    </row>
    <row r="23" spans="2:10" s="5" customFormat="1" ht="11.1" customHeight="1">
      <c r="C23" s="393"/>
      <c r="D23" s="393"/>
      <c r="I23" s="8"/>
      <c r="J23" s="146"/>
    </row>
    <row r="24" spans="2:10" s="5" customFormat="1" ht="11.1" customHeight="1">
      <c r="I24" s="8"/>
      <c r="J24" s="146"/>
    </row>
    <row r="25" spans="2:10" s="5" customFormat="1" ht="11.1" customHeight="1">
      <c r="I25" s="8"/>
      <c r="J25" s="146"/>
    </row>
    <row r="26" spans="2:10" ht="8.1" customHeight="1"/>
    <row r="27" spans="2:10" ht="8.1" customHeight="1"/>
    <row r="28" spans="2:10" ht="8.1" customHeight="1"/>
    <row r="29" spans="2:10" ht="8.1" customHeight="1"/>
    <row r="30" spans="2:10" ht="8.1" customHeight="1"/>
    <row r="31" spans="2:10" ht="8.1" customHeight="1"/>
    <row r="32" spans="2:10" ht="8.1" customHeight="1"/>
    <row r="33" ht="8.1" customHeight="1"/>
    <row r="34" ht="8.1" customHeight="1"/>
    <row r="35" ht="8.1" customHeight="1"/>
    <row r="36" ht="8.1" customHeight="1"/>
    <row r="37" ht="8.1" customHeight="1"/>
    <row r="38" ht="8.1" customHeight="1"/>
    <row r="39" ht="11.25" customHeight="1"/>
    <row r="40" ht="13.5" customHeight="1"/>
    <row r="41" ht="13.5" customHeight="1"/>
    <row r="42" ht="11.25" customHeight="1"/>
    <row r="43" ht="9" customHeight="1"/>
  </sheetData>
  <sheetProtection password="CE28" sheet="1"/>
  <mergeCells count="15">
    <mergeCell ref="B1:F1"/>
    <mergeCell ref="D6:D7"/>
    <mergeCell ref="B18:E18"/>
    <mergeCell ref="C22:D22"/>
    <mergeCell ref="C19:D19"/>
    <mergeCell ref="C21:D21"/>
    <mergeCell ref="C23:D23"/>
    <mergeCell ref="B3:E3"/>
    <mergeCell ref="B4:E4"/>
    <mergeCell ref="F6:F7"/>
    <mergeCell ref="E6:E7"/>
    <mergeCell ref="B5:E5"/>
    <mergeCell ref="C6:C7"/>
    <mergeCell ref="B6:B7"/>
    <mergeCell ref="C20:D20"/>
  </mergeCells>
  <phoneticPr fontId="2" type="noConversion"/>
  <pageMargins left="0.15748031496062992" right="0.15748031496062992" top="0.39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I10" sqref="I10"/>
    </sheetView>
  </sheetViews>
  <sheetFormatPr defaultColWidth="9.140625" defaultRowHeight="12.75"/>
  <cols>
    <col min="1" max="1" width="4.7109375" customWidth="1"/>
    <col min="2" max="2" width="15.85546875" customWidth="1"/>
    <col min="3" max="3" width="21.5703125" customWidth="1"/>
    <col min="4" max="4" width="18" customWidth="1"/>
    <col min="5" max="5" width="17" customWidth="1"/>
    <col min="6" max="6" width="17.140625" customWidth="1"/>
    <col min="7" max="7" width="11.140625" customWidth="1"/>
    <col min="8" max="8" width="10.42578125" customWidth="1"/>
    <col min="9" max="9" width="13.85546875" customWidth="1"/>
  </cols>
  <sheetData>
    <row r="2" spans="1:9">
      <c r="B2" s="1" t="s">
        <v>139</v>
      </c>
      <c r="C2" s="402" t="str">
        <f>'KİŞİ BİLGİ'!$B$11</f>
        <v>……………………………………….. MÜDÜRLÜĞÜ</v>
      </c>
      <c r="D2" s="402"/>
      <c r="E2" s="402"/>
    </row>
    <row r="3" spans="1:9">
      <c r="B3" s="118" t="s">
        <v>140</v>
      </c>
      <c r="C3" s="119" t="str">
        <f>'KİŞİ BİLGİ'!$J$12</f>
        <v>HAZİRAN</v>
      </c>
      <c r="D3" s="120">
        <f>'KİŞİ BİLGİ'!$K$12</f>
        <v>2016</v>
      </c>
    </row>
    <row r="4" spans="1:9" ht="49.5" customHeight="1">
      <c r="A4" s="400" t="s">
        <v>83</v>
      </c>
      <c r="B4" s="400"/>
      <c r="C4" s="400"/>
      <c r="D4" s="400"/>
      <c r="E4" s="400"/>
      <c r="F4" s="400"/>
      <c r="G4" s="400"/>
      <c r="H4" s="400"/>
      <c r="I4" s="400"/>
    </row>
    <row r="5" spans="1:9" s="3" customFormat="1" ht="33.75">
      <c r="A5" s="58" t="s">
        <v>84</v>
      </c>
      <c r="B5" s="58" t="s">
        <v>77</v>
      </c>
      <c r="C5" s="58" t="s">
        <v>0</v>
      </c>
      <c r="D5" s="57" t="s">
        <v>78</v>
      </c>
      <c r="E5" s="57" t="s">
        <v>86</v>
      </c>
      <c r="F5" s="57" t="s">
        <v>79</v>
      </c>
      <c r="G5" s="57" t="s">
        <v>80</v>
      </c>
      <c r="H5" s="57" t="s">
        <v>81</v>
      </c>
      <c r="I5" s="57" t="s">
        <v>82</v>
      </c>
    </row>
    <row r="6" spans="1:9" ht="18.75" customHeight="1">
      <c r="A6" s="2">
        <v>1</v>
      </c>
      <c r="B6" s="223"/>
      <c r="C6" s="223"/>
      <c r="D6" s="224"/>
      <c r="E6" s="223"/>
      <c r="F6" s="225"/>
      <c r="G6" s="225"/>
      <c r="H6" s="225"/>
      <c r="I6" s="223"/>
    </row>
    <row r="7" spans="1:9" ht="18.75" customHeight="1">
      <c r="A7" s="2">
        <v>2</v>
      </c>
      <c r="B7" s="223"/>
      <c r="C7" s="223"/>
      <c r="D7" s="224"/>
      <c r="E7" s="223"/>
      <c r="F7" s="226"/>
      <c r="G7" s="227"/>
      <c r="H7" s="225"/>
      <c r="I7" s="223"/>
    </row>
    <row r="8" spans="1:9" ht="18.75" customHeight="1">
      <c r="A8" s="2">
        <v>3</v>
      </c>
      <c r="B8" s="223"/>
      <c r="C8" s="223"/>
      <c r="D8" s="224"/>
      <c r="E8" s="223"/>
      <c r="F8" s="223"/>
      <c r="G8" s="227"/>
      <c r="H8" s="223"/>
      <c r="I8" s="223"/>
    </row>
    <row r="9" spans="1:9" ht="18.75" customHeight="1">
      <c r="A9" s="401" t="s">
        <v>85</v>
      </c>
      <c r="B9" s="401"/>
      <c r="C9" s="401"/>
      <c r="D9" s="401"/>
      <c r="E9" s="401"/>
      <c r="F9" s="401"/>
      <c r="G9" s="227"/>
    </row>
  </sheetData>
  <sheetProtection password="CE28" sheet="1"/>
  <mergeCells count="3">
    <mergeCell ref="A4:I4"/>
    <mergeCell ref="A9:F9"/>
    <mergeCell ref="C2:E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S30"/>
  <sheetViews>
    <sheetView workbookViewId="0">
      <selection activeCell="I3" sqref="I3:I5"/>
    </sheetView>
  </sheetViews>
  <sheetFormatPr defaultColWidth="8.85546875" defaultRowHeight="12.75"/>
  <cols>
    <col min="1" max="1" width="8.85546875" style="79"/>
    <col min="2" max="2" width="4.7109375" style="79" customWidth="1"/>
    <col min="3" max="3" width="4.7109375" style="113" customWidth="1"/>
    <col min="4" max="6" width="9.28515625" style="79" customWidth="1"/>
    <col min="7" max="7" width="2.140625" style="79" customWidth="1"/>
    <col min="8" max="8" width="35.140625" style="79" customWidth="1"/>
    <col min="9" max="9" width="15.28515625" style="79" customWidth="1"/>
    <col min="10" max="10" width="3" style="79" customWidth="1"/>
    <col min="11" max="11" width="8.85546875" style="79" customWidth="1"/>
    <col min="12" max="12" width="10.42578125" style="79" customWidth="1"/>
    <col min="13" max="13" width="10.7109375" style="79" customWidth="1"/>
    <col min="14" max="14" width="8" style="79" customWidth="1"/>
    <col min="15" max="15" width="11.42578125" style="79" customWidth="1"/>
    <col min="16" max="16" width="30.5703125" style="79" bestFit="1" customWidth="1"/>
    <col min="17" max="16384" width="8.85546875" style="79"/>
  </cols>
  <sheetData>
    <row r="1" spans="2:19" s="75" customFormat="1" ht="69.75" customHeight="1">
      <c r="B1" s="405" t="s">
        <v>97</v>
      </c>
      <c r="C1" s="406"/>
      <c r="D1" s="406"/>
      <c r="E1" s="406"/>
      <c r="F1" s="407"/>
      <c r="G1" s="76"/>
      <c r="H1" s="76"/>
      <c r="I1" s="76"/>
      <c r="J1" s="76"/>
      <c r="K1" s="77" t="s">
        <v>98</v>
      </c>
      <c r="L1" s="77" t="s">
        <v>99</v>
      </c>
      <c r="M1" s="77" t="s">
        <v>100</v>
      </c>
      <c r="N1" s="77" t="s">
        <v>101</v>
      </c>
      <c r="O1" s="78" t="s">
        <v>102</v>
      </c>
    </row>
    <row r="2" spans="2:19" ht="18.75">
      <c r="B2" s="408" t="s">
        <v>103</v>
      </c>
      <c r="C2" s="409"/>
      <c r="D2" s="409"/>
      <c r="E2" s="409"/>
      <c r="F2" s="410"/>
      <c r="G2" s="80"/>
      <c r="H2" s="411" t="s">
        <v>104</v>
      </c>
      <c r="I2" s="411"/>
      <c r="J2" s="81"/>
      <c r="K2" s="412" t="s">
        <v>105</v>
      </c>
      <c r="L2" s="412"/>
      <c r="M2" s="412"/>
      <c r="N2" s="412"/>
      <c r="O2" s="82">
        <f>ROUND(D4*30,2)</f>
        <v>123.53</v>
      </c>
      <c r="P2" s="202" t="s">
        <v>168</v>
      </c>
    </row>
    <row r="3" spans="2:19" ht="30">
      <c r="B3" s="83"/>
      <c r="C3" s="84"/>
      <c r="D3" s="85" t="s">
        <v>106</v>
      </c>
      <c r="E3" s="85" t="s">
        <v>107</v>
      </c>
      <c r="F3" s="85" t="s">
        <v>108</v>
      </c>
      <c r="G3" s="80"/>
      <c r="H3" s="413" t="s">
        <v>109</v>
      </c>
      <c r="I3" s="414" t="s">
        <v>110</v>
      </c>
      <c r="J3" s="81"/>
      <c r="K3" s="417" t="s">
        <v>111</v>
      </c>
      <c r="L3" s="417"/>
      <c r="M3" s="417"/>
      <c r="N3" s="417"/>
      <c r="O3" s="82">
        <f>ROUND(F4*30,2)</f>
        <v>123.53</v>
      </c>
      <c r="P3" s="202" t="s">
        <v>169</v>
      </c>
    </row>
    <row r="4" spans="2:19" ht="24" customHeight="1">
      <c r="B4" s="418" t="s">
        <v>112</v>
      </c>
      <c r="C4" s="87">
        <v>0</v>
      </c>
      <c r="D4" s="88">
        <f>ROUND($I$6/30*$I$8*$I$7,4)</f>
        <v>4.1174999999999997</v>
      </c>
      <c r="E4" s="88">
        <f>ROUND($I$6/30*($I$8+$I$9)*$I$7,4)</f>
        <v>4.9409999999999998</v>
      </c>
      <c r="F4" s="88">
        <f>ROUND($I$6/30*$I$8*$I$7,4)</f>
        <v>4.1174999999999997</v>
      </c>
      <c r="G4" s="80"/>
      <c r="H4" s="413"/>
      <c r="I4" s="415"/>
      <c r="J4" s="81"/>
      <c r="K4" s="412" t="s">
        <v>113</v>
      </c>
      <c r="L4" s="412"/>
      <c r="M4" s="412"/>
      <c r="N4" s="412"/>
      <c r="O4" s="82">
        <f>ROUND(E4*30,2)</f>
        <v>148.22999999999999</v>
      </c>
      <c r="P4" s="202" t="s">
        <v>170</v>
      </c>
    </row>
    <row r="5" spans="2:19" ht="24" customHeight="1">
      <c r="B5" s="418"/>
      <c r="C5" s="87">
        <v>1</v>
      </c>
      <c r="D5" s="89"/>
      <c r="E5" s="88">
        <f>ROUND($I$6/30*($I$8+$I$9+$I$10)*$I$7,4)</f>
        <v>5.5586000000000002</v>
      </c>
      <c r="F5" s="88">
        <f>ROUND($I$6/30*($I$8+$I$10)*$I$7,4)</f>
        <v>4.7351000000000001</v>
      </c>
      <c r="G5" s="80"/>
      <c r="H5" s="413"/>
      <c r="I5" s="416"/>
      <c r="J5" s="81"/>
      <c r="K5" s="90" t="s">
        <v>114</v>
      </c>
      <c r="L5" s="86"/>
      <c r="M5" s="86"/>
      <c r="N5" s="91"/>
      <c r="O5" s="82">
        <f>ROUND(E5*30,2)</f>
        <v>166.76</v>
      </c>
      <c r="P5" s="202" t="s">
        <v>171</v>
      </c>
    </row>
    <row r="6" spans="2:19" ht="24" customHeight="1">
      <c r="B6" s="418"/>
      <c r="C6" s="87">
        <v>2</v>
      </c>
      <c r="D6" s="89"/>
      <c r="E6" s="88">
        <f>ROUND($I$6/30*($I$8+$I$9+$I$10*2)*$I$7,4)</f>
        <v>6.1763000000000003</v>
      </c>
      <c r="F6" s="88">
        <f>ROUND($I$6/30*($I$8+$I$10*2)*$I$7,4)</f>
        <v>5.3528000000000002</v>
      </c>
      <c r="G6" s="80"/>
      <c r="H6" s="92" t="s">
        <v>115</v>
      </c>
      <c r="I6" s="93">
        <f>'KİŞİ BİLGİ'!$G$12</f>
        <v>1647</v>
      </c>
      <c r="J6" s="81"/>
      <c r="K6" s="90" t="s">
        <v>116</v>
      </c>
      <c r="L6" s="86"/>
      <c r="M6" s="86"/>
      <c r="N6" s="91"/>
      <c r="O6" s="82">
        <f>ROUND(E6*30,2)</f>
        <v>185.29</v>
      </c>
      <c r="P6" s="202" t="s">
        <v>172</v>
      </c>
    </row>
    <row r="7" spans="2:19" ht="30.75" customHeight="1">
      <c r="B7" s="418"/>
      <c r="C7" s="94">
        <v>3</v>
      </c>
      <c r="D7" s="95"/>
      <c r="E7" s="88">
        <f>ROUND($I$6/30*($I$8+$I$9+$I$10*2+$I$11)*$I$7,4)</f>
        <v>6.9997999999999996</v>
      </c>
      <c r="F7" s="88">
        <f>ROUND($I$6/30*($I$8+$I$10*2+$I$11)*$I$7,4)</f>
        <v>6.1763000000000003</v>
      </c>
      <c r="G7" s="80"/>
      <c r="H7" s="92" t="s">
        <v>117</v>
      </c>
      <c r="I7" s="96">
        <v>0.15</v>
      </c>
      <c r="J7" s="81"/>
      <c r="K7" s="90" t="s">
        <v>118</v>
      </c>
      <c r="L7" s="86"/>
      <c r="M7" s="86"/>
      <c r="N7" s="91"/>
      <c r="O7" s="82">
        <f>ROUND(E7*30,2)</f>
        <v>209.99</v>
      </c>
      <c r="P7" s="202" t="s">
        <v>173</v>
      </c>
    </row>
    <row r="8" spans="2:19" ht="24" customHeight="1">
      <c r="B8" s="418"/>
      <c r="C8" s="94">
        <v>4</v>
      </c>
      <c r="D8" s="97"/>
      <c r="E8" s="88">
        <f>ROUND($I$6/30*($I$8+$I$9+$I$10*2+$I$11)*$I$7,4)</f>
        <v>6.9997999999999996</v>
      </c>
      <c r="F8" s="88">
        <f>ROUND($I$6/30*($I$8+$I$10*2+$I$11+$I$12)*$I$7,4)</f>
        <v>6.5880000000000001</v>
      </c>
      <c r="G8" s="80"/>
      <c r="H8" s="98" t="s">
        <v>119</v>
      </c>
      <c r="I8" s="99">
        <v>0.5</v>
      </c>
      <c r="J8" s="81"/>
      <c r="K8" s="90" t="s">
        <v>120</v>
      </c>
      <c r="L8" s="86"/>
      <c r="M8" s="86"/>
      <c r="N8" s="91"/>
      <c r="O8" s="82">
        <f>ROUND(E8*30,2)</f>
        <v>209.99</v>
      </c>
      <c r="P8" s="202" t="s">
        <v>174</v>
      </c>
    </row>
    <row r="9" spans="2:19" ht="36.75" customHeight="1">
      <c r="B9" s="418"/>
      <c r="C9" s="94">
        <v>5</v>
      </c>
      <c r="D9" s="100"/>
      <c r="E9" s="88">
        <f>ROUND($I$6/30*($I$8+$I$9+$I$10*2+$I$11*3)*$I$7,4)</f>
        <v>8.6468000000000007</v>
      </c>
      <c r="F9" s="88">
        <f>ROUND($I$6/30*($I$8+$I$10*2+$I$11+$I$12*2)*$I$7,4)</f>
        <v>6.9997999999999996</v>
      </c>
      <c r="G9" s="80"/>
      <c r="H9" s="92" t="s">
        <v>121</v>
      </c>
      <c r="I9" s="99">
        <v>0.1</v>
      </c>
      <c r="J9" s="81"/>
      <c r="K9" s="90" t="s">
        <v>122</v>
      </c>
      <c r="L9" s="86"/>
      <c r="M9" s="86"/>
      <c r="N9" s="91"/>
      <c r="O9" s="82">
        <f>ROUND(F5*30,2)</f>
        <v>142.05000000000001</v>
      </c>
      <c r="P9" s="202" t="s">
        <v>175</v>
      </c>
    </row>
    <row r="10" spans="2:19" ht="30" customHeight="1">
      <c r="B10" s="418"/>
      <c r="C10" s="94">
        <v>6</v>
      </c>
      <c r="D10" s="100"/>
      <c r="E10" s="88">
        <f>ROUND($I$6/30*($I$8+$I$9+$I$10*2+$I$11*4)*$I$7,4)</f>
        <v>9.4702999999999999</v>
      </c>
      <c r="F10" s="88">
        <f>ROUND($I$6/30*($I$8+$I$10*2+$I$11*4)*$I$7,4)</f>
        <v>8.6468000000000007</v>
      </c>
      <c r="G10" s="80"/>
      <c r="H10" s="101" t="s">
        <v>123</v>
      </c>
      <c r="I10" s="102">
        <v>7.4999999999999997E-2</v>
      </c>
      <c r="J10" s="81"/>
      <c r="K10" s="90" t="s">
        <v>124</v>
      </c>
      <c r="L10" s="86"/>
      <c r="M10" s="86"/>
      <c r="N10" s="91"/>
      <c r="O10" s="82">
        <f>ROUND(F6*30,2)</f>
        <v>160.58000000000001</v>
      </c>
      <c r="P10" s="202" t="s">
        <v>176</v>
      </c>
    </row>
    <row r="11" spans="2:19" ht="39" customHeight="1">
      <c r="B11" s="418"/>
      <c r="C11" s="94">
        <v>7</v>
      </c>
      <c r="D11" s="100"/>
      <c r="E11" s="88">
        <f>ROUND($I$6/30*($I$8+$I$9+$I$10*2+$I$11*5)*$I$7,4)</f>
        <v>10.293799999999999</v>
      </c>
      <c r="F11" s="88">
        <f>ROUND($I$6/30*($I$8+$I$10*2+$I$11*5)*$I$7,4)</f>
        <v>9.4702999999999999</v>
      </c>
      <c r="G11" s="80"/>
      <c r="H11" s="101" t="s">
        <v>165</v>
      </c>
      <c r="I11" s="99">
        <v>0.1</v>
      </c>
      <c r="J11" s="81"/>
      <c r="K11" s="90" t="s">
        <v>125</v>
      </c>
      <c r="L11" s="86"/>
      <c r="M11" s="86"/>
      <c r="N11" s="91"/>
      <c r="O11" s="82">
        <f>ROUND(F7*30,2)</f>
        <v>185.29</v>
      </c>
      <c r="P11" s="202" t="s">
        <v>177</v>
      </c>
    </row>
    <row r="12" spans="2:19" ht="24" customHeight="1">
      <c r="B12" s="418"/>
      <c r="C12" s="94">
        <v>8</v>
      </c>
      <c r="D12" s="100"/>
      <c r="E12" s="88">
        <f>ROUND($I$6/30*($I$8+$I$9+$I$10*2+$I$11*6)*$I$7,4)</f>
        <v>11.1173</v>
      </c>
      <c r="F12" s="88">
        <f>ROUND($I$6/30*($I$8+$I$10*2+$I$11*6)*$I$7,4)</f>
        <v>10.293799999999999</v>
      </c>
      <c r="G12" s="80"/>
      <c r="H12" s="101" t="s">
        <v>166</v>
      </c>
      <c r="I12" s="99">
        <v>0.05</v>
      </c>
      <c r="J12" s="80"/>
      <c r="K12" s="90" t="s">
        <v>126</v>
      </c>
      <c r="L12" s="86"/>
      <c r="M12" s="86"/>
      <c r="N12" s="91"/>
      <c r="O12" s="82">
        <f>ROUND(F8*30,2)</f>
        <v>197.64</v>
      </c>
      <c r="P12" s="202" t="s">
        <v>178</v>
      </c>
    </row>
    <row r="13" spans="2:19" ht="24" customHeight="1">
      <c r="B13" s="418"/>
      <c r="C13" s="94">
        <v>9</v>
      </c>
      <c r="D13" s="100"/>
      <c r="E13" s="88">
        <f>ROUND($I$6/30*($I$8+$I$9+$I$10*2+$I$11*7)*$I$7,4)</f>
        <v>11.940799999999999</v>
      </c>
      <c r="F13" s="88">
        <f>ROUND($I$6/30*($I$8+$I$10*2+$I$11*7)*$I$7,4)</f>
        <v>11.1173</v>
      </c>
      <c r="G13" s="80"/>
      <c r="H13" s="80"/>
      <c r="I13" s="103"/>
      <c r="J13" s="80"/>
      <c r="K13" s="90" t="s">
        <v>167</v>
      </c>
      <c r="L13" s="86"/>
      <c r="M13" s="86"/>
      <c r="N13" s="91"/>
      <c r="O13" s="82">
        <f>ROUND(F9*30,2)</f>
        <v>209.99</v>
      </c>
      <c r="P13" s="202" t="s">
        <v>179</v>
      </c>
    </row>
    <row r="14" spans="2:19" ht="24" customHeight="1">
      <c r="B14" s="418"/>
      <c r="C14" s="94">
        <v>10</v>
      </c>
      <c r="D14" s="100"/>
      <c r="E14" s="88">
        <f>ROUND($I$6/30*($I$8+$I$9+$I$10*2+$I$11*8)*$I$7,4)</f>
        <v>12.7643</v>
      </c>
      <c r="F14" s="88">
        <f>ROUND($I$6/30*($I$8+$I$10*2+$I$11*8)*$I$7,4)</f>
        <v>11.940799999999999</v>
      </c>
      <c r="G14" s="80"/>
      <c r="H14" s="80"/>
      <c r="I14" s="80"/>
      <c r="J14" s="80"/>
      <c r="K14" s="105"/>
      <c r="L14" s="80"/>
      <c r="M14" s="80"/>
      <c r="N14" s="80"/>
      <c r="O14" s="104"/>
    </row>
    <row r="15" spans="2:19">
      <c r="B15" s="106"/>
      <c r="C15" s="107"/>
      <c r="D15" s="80"/>
      <c r="E15" s="80"/>
      <c r="F15" s="80"/>
      <c r="G15" s="80"/>
      <c r="H15" s="403" t="s">
        <v>127</v>
      </c>
      <c r="I15" s="403"/>
      <c r="J15" s="403"/>
      <c r="K15" s="403"/>
      <c r="L15" s="403"/>
      <c r="M15" s="403"/>
      <c r="N15" s="403"/>
      <c r="O15" s="404"/>
      <c r="S15" s="79" t="s">
        <v>128</v>
      </c>
    </row>
    <row r="16" spans="2:19" ht="13.15" customHeight="1">
      <c r="B16" s="106"/>
      <c r="C16" s="107"/>
      <c r="D16" s="80"/>
      <c r="E16" s="80"/>
      <c r="F16" s="80"/>
      <c r="G16" s="80"/>
      <c r="H16" s="80"/>
      <c r="I16" s="105"/>
      <c r="J16" s="105"/>
      <c r="K16" s="105"/>
      <c r="L16" s="80"/>
      <c r="M16" s="80"/>
      <c r="N16" s="80"/>
      <c r="O16" s="104"/>
    </row>
    <row r="17" spans="2:15">
      <c r="B17" s="106"/>
      <c r="C17" s="107"/>
      <c r="D17" s="80"/>
      <c r="E17" s="80"/>
      <c r="F17" s="80"/>
      <c r="G17" s="80"/>
      <c r="H17" s="80"/>
      <c r="I17" s="105"/>
      <c r="J17" s="105"/>
      <c r="K17" s="105"/>
      <c r="L17" s="80"/>
      <c r="M17" s="80"/>
      <c r="N17" s="80"/>
      <c r="O17" s="104"/>
    </row>
    <row r="18" spans="2:15">
      <c r="B18" s="106"/>
      <c r="C18" s="107"/>
      <c r="D18" s="80"/>
      <c r="E18" s="80"/>
      <c r="F18" s="80"/>
      <c r="G18" s="80"/>
      <c r="H18" s="105"/>
      <c r="I18" s="105"/>
      <c r="J18" s="105"/>
      <c r="K18" s="105"/>
      <c r="L18" s="80"/>
      <c r="M18" s="80"/>
      <c r="N18" s="80"/>
      <c r="O18" s="104"/>
    </row>
    <row r="19" spans="2:15">
      <c r="B19" s="106"/>
      <c r="C19" s="107"/>
      <c r="D19" s="80"/>
      <c r="E19" s="80"/>
      <c r="F19" s="80"/>
      <c r="G19" s="80"/>
      <c r="H19" s="105"/>
      <c r="I19" s="105"/>
      <c r="J19" s="105"/>
      <c r="K19" s="105"/>
      <c r="L19" s="80"/>
      <c r="M19" s="80" t="s">
        <v>128</v>
      </c>
      <c r="N19" s="80"/>
      <c r="O19" s="104"/>
    </row>
    <row r="20" spans="2:15">
      <c r="B20" s="106"/>
      <c r="C20" s="107"/>
      <c r="D20" s="80"/>
      <c r="E20" s="80"/>
      <c r="F20" s="80"/>
      <c r="G20" s="80"/>
      <c r="H20" s="105"/>
      <c r="I20" s="105"/>
      <c r="J20" s="105"/>
      <c r="K20" s="105"/>
      <c r="L20" s="80"/>
      <c r="M20" s="80"/>
      <c r="N20" s="80"/>
      <c r="O20" s="104"/>
    </row>
    <row r="21" spans="2:15">
      <c r="B21" s="106"/>
      <c r="C21" s="107"/>
      <c r="D21" s="80"/>
      <c r="E21" s="80"/>
      <c r="F21" s="80"/>
      <c r="G21" s="80"/>
      <c r="H21" s="105"/>
      <c r="I21" s="105"/>
      <c r="J21" s="105"/>
      <c r="K21" s="105"/>
      <c r="L21" s="80"/>
      <c r="M21" s="80"/>
      <c r="N21" s="80"/>
      <c r="O21" s="104"/>
    </row>
    <row r="22" spans="2:15" ht="13.5" thickBot="1">
      <c r="B22" s="108"/>
      <c r="C22" s="109"/>
      <c r="D22" s="110"/>
      <c r="E22" s="110"/>
      <c r="F22" s="110"/>
      <c r="G22" s="110"/>
      <c r="H22" s="111"/>
      <c r="I22" s="111"/>
      <c r="J22" s="111"/>
      <c r="K22" s="111"/>
      <c r="L22" s="110"/>
      <c r="M22" s="110"/>
      <c r="N22" s="110"/>
      <c r="O22" s="112"/>
    </row>
    <row r="23" spans="2:15">
      <c r="H23" s="114"/>
      <c r="I23" s="114"/>
      <c r="J23" s="114"/>
      <c r="K23" s="114"/>
    </row>
    <row r="24" spans="2:15">
      <c r="H24" s="114"/>
      <c r="I24" s="114"/>
      <c r="J24" s="114"/>
      <c r="K24" s="114"/>
    </row>
    <row r="25" spans="2:15">
      <c r="H25" s="114"/>
      <c r="I25" s="114"/>
      <c r="J25" s="114"/>
      <c r="K25" s="114"/>
    </row>
    <row r="26" spans="2:15">
      <c r="H26" s="114"/>
      <c r="I26" s="114"/>
      <c r="J26" s="114"/>
      <c r="K26" s="114"/>
    </row>
    <row r="27" spans="2:15">
      <c r="H27" s="114"/>
      <c r="I27" s="114"/>
      <c r="J27" s="114"/>
      <c r="K27" s="114"/>
    </row>
    <row r="28" spans="2:15">
      <c r="I28" s="114"/>
      <c r="J28" s="114"/>
      <c r="K28" s="114"/>
    </row>
    <row r="29" spans="2:15">
      <c r="I29" s="114"/>
      <c r="J29" s="114"/>
      <c r="K29" s="114"/>
    </row>
    <row r="30" spans="2:15">
      <c r="I30" s="114"/>
      <c r="J30" s="114"/>
      <c r="K30" s="114"/>
    </row>
  </sheetData>
  <sheetProtection password="CE28" sheet="1"/>
  <mergeCells count="10">
    <mergeCell ref="H15:O15"/>
    <mergeCell ref="B1:F1"/>
    <mergeCell ref="B2:F2"/>
    <mergeCell ref="H2:I2"/>
    <mergeCell ref="K2:N2"/>
    <mergeCell ref="H3:H5"/>
    <mergeCell ref="I3:I5"/>
    <mergeCell ref="K3:N3"/>
    <mergeCell ref="B4:B14"/>
    <mergeCell ref="K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</vt:i4>
      </vt:variant>
    </vt:vector>
  </HeadingPairs>
  <TitlesOfParts>
    <vt:vector size="9" baseType="lpstr">
      <vt:lpstr>KİŞİ BİLGİ</vt:lpstr>
      <vt:lpstr>NAKİT</vt:lpstr>
      <vt:lpstr>BORDRO</vt:lpstr>
      <vt:lpstr>SSK KESİNTİ</vt:lpstr>
      <vt:lpstr>BANKA LİSTESİ</vt:lpstr>
      <vt:lpstr>A.G.İ.</vt:lpstr>
      <vt:lpstr>İCRA</vt:lpstr>
      <vt:lpstr>A.G.İ.TABLO</vt:lpstr>
      <vt:lpstr>BORDRO!Yazdırma_Alanı</vt:lpstr>
    </vt:vector>
  </TitlesOfParts>
  <Company>Microsoft Windows 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XP_Pro</dc:creator>
  <cp:lastModifiedBy>User</cp:lastModifiedBy>
  <cp:lastPrinted>2016-06-24T13:09:20Z</cp:lastPrinted>
  <dcterms:created xsi:type="dcterms:W3CDTF">2010-02-17T13:09:12Z</dcterms:created>
  <dcterms:modified xsi:type="dcterms:W3CDTF">2016-06-27T12:19:55Z</dcterms:modified>
</cp:coreProperties>
</file>